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3182\Box\【02_課所共有】09_07_農産物安全課\R05年度\03_安全生産・有機担当\15_エコ農業直接支援\15_02_エコ農業推進直接支援事業\14_02_010_直接支払　例規\R5県要綱改正\01実施要領\R4→R5作業\参考様式２　施肥管理システム\"/>
    </mc:Choice>
  </mc:AlternateContent>
  <bookViews>
    <workbookView xWindow="0" yWindow="30" windowWidth="15075" windowHeight="4455"/>
  </bookViews>
  <sheets>
    <sheet name="様式（計算機能あり）" sheetId="7" r:id="rId1"/>
    <sheet name="記載例" sheetId="2" r:id="rId2"/>
    <sheet name="土改材" sheetId="5" r:id="rId3"/>
    <sheet name="Sheet2" sheetId="6" r:id="rId4"/>
  </sheets>
  <definedNames>
    <definedName name="_xlnm.Print_Area" localSheetId="1">記載例!$A$1:$O$48</definedName>
    <definedName name="_xlnm.Print_Area" localSheetId="0">'様式（計算機能あり）'!$A$1:$O$48</definedName>
  </definedNames>
  <calcPr calcId="162913"/>
</workbook>
</file>

<file path=xl/calcChain.xml><?xml version="1.0" encoding="utf-8"?>
<calcChain xmlns="http://schemas.openxmlformats.org/spreadsheetml/2006/main">
  <c r="T47" i="2" l="1"/>
  <c r="H42" i="7"/>
  <c r="L42" i="7" s="1"/>
  <c r="G42" i="7"/>
  <c r="K42" i="7" s="1"/>
  <c r="F42" i="7"/>
  <c r="J42" i="7" s="1"/>
  <c r="C36" i="7"/>
  <c r="I17" i="7"/>
  <c r="I15" i="7"/>
  <c r="I13" i="7"/>
  <c r="T48" i="7"/>
  <c r="U45" i="7"/>
  <c r="T45" i="7" s="1"/>
  <c r="T44" i="7" s="1"/>
  <c r="K26" i="7" s="1"/>
  <c r="L41" i="7"/>
  <c r="K41" i="7"/>
  <c r="J41" i="7"/>
  <c r="L40" i="7"/>
  <c r="K40" i="7"/>
  <c r="J40" i="7"/>
  <c r="L39" i="7"/>
  <c r="K39" i="7"/>
  <c r="J39" i="7"/>
  <c r="U39" i="7"/>
  <c r="L38" i="7"/>
  <c r="K38" i="7"/>
  <c r="J38" i="7"/>
  <c r="U38" i="7"/>
  <c r="L37" i="7"/>
  <c r="K37" i="7"/>
  <c r="J37" i="7"/>
  <c r="U37" i="7"/>
  <c r="I36" i="7"/>
  <c r="U36" i="7"/>
  <c r="V36" i="7" s="1"/>
  <c r="U49" i="7" s="1"/>
  <c r="T49" i="7" s="1"/>
  <c r="L31" i="7"/>
  <c r="K31" i="7"/>
  <c r="J31" i="7"/>
  <c r="K27" i="7"/>
  <c r="G17" i="7"/>
  <c r="G15" i="7"/>
  <c r="G13" i="7"/>
  <c r="H42" i="2"/>
  <c r="L42" i="2" s="1"/>
  <c r="G42" i="2"/>
  <c r="K42" i="2" s="1"/>
  <c r="F42" i="2"/>
  <c r="J42" i="2" s="1"/>
  <c r="G17" i="2"/>
  <c r="U44" i="2"/>
  <c r="T44" i="2" s="1"/>
  <c r="L31" i="2"/>
  <c r="C36" i="2"/>
  <c r="L41" i="2"/>
  <c r="K41" i="2"/>
  <c r="J41" i="2"/>
  <c r="J40" i="2"/>
  <c r="K40" i="2"/>
  <c r="L40" i="2"/>
  <c r="L13" i="7" l="1"/>
  <c r="J36" i="7" s="1"/>
  <c r="J43" i="7" s="1"/>
  <c r="J44" i="7" s="1"/>
  <c r="L15" i="7"/>
  <c r="K36" i="7" s="1"/>
  <c r="K43" i="7" s="1"/>
  <c r="K44" i="7" s="1"/>
  <c r="L17" i="7"/>
  <c r="L36" i="7" s="1"/>
  <c r="L43" i="7" s="1"/>
  <c r="L44" i="7" s="1"/>
  <c r="T43" i="2"/>
  <c r="M44" i="7" l="1"/>
  <c r="K26" i="2"/>
  <c r="L39" i="2"/>
  <c r="K39" i="2"/>
  <c r="J39" i="2"/>
  <c r="J31" i="2"/>
  <c r="U38" i="2"/>
  <c r="U37" i="2" s="1"/>
  <c r="U36" i="2" s="1"/>
  <c r="U35" i="2" s="1"/>
  <c r="I17" i="2"/>
  <c r="I15" i="2"/>
  <c r="I13" i="2"/>
  <c r="L38" i="2"/>
  <c r="K38" i="2"/>
  <c r="J38" i="2"/>
  <c r="L37" i="2"/>
  <c r="K37" i="2"/>
  <c r="J37" i="2"/>
  <c r="K31" i="2" l="1"/>
  <c r="V35" i="2"/>
  <c r="U48" i="2" s="1"/>
  <c r="T48" i="2" s="1"/>
  <c r="I36" i="2"/>
  <c r="L17" i="2"/>
  <c r="L36" i="2" s="1"/>
  <c r="L43" i="2" s="1"/>
  <c r="L44" i="2" s="1"/>
  <c r="G15" i="2"/>
  <c r="L15" i="2" s="1"/>
  <c r="K36" i="2" s="1"/>
  <c r="K43" i="2" s="1"/>
  <c r="K44" i="2" s="1"/>
  <c r="G13" i="2"/>
  <c r="K27" i="2" l="1"/>
  <c r="L13" i="2"/>
  <c r="J36" i="2" s="1"/>
  <c r="J43" i="2" s="1"/>
  <c r="J44" i="2" s="1"/>
  <c r="M44" i="2" l="1"/>
</calcChain>
</file>

<file path=xl/comments1.xml><?xml version="1.0" encoding="utf-8"?>
<comments xmlns="http://schemas.openxmlformats.org/spreadsheetml/2006/main">
  <authors>
    <author>kazu-hiro</author>
  </authors>
  <commentList>
    <comment ref="C9" authorId="0" shapeId="0">
      <text>
        <r>
          <rPr>
            <sz val="9"/>
            <color indexed="81"/>
            <rFont val="ＭＳ Ｐゴシック"/>
            <family val="3"/>
            <charset val="128"/>
          </rPr>
          <t xml:space="preserve">堆肥の種類
ドロップダウンリストから選びます。
リストにない場合、或いは肥効率を変えたい場合は、計算枠のその他に任意の肥効率を書いて下さい。
対照セル番地：Ｔ３２～
</t>
        </r>
      </text>
    </comment>
    <comment ref="E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F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G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C42" authorId="0" shapeId="0">
      <text>
        <r>
          <rPr>
            <sz val="9"/>
            <color indexed="81"/>
            <rFont val="ＭＳ Ｐゴシック"/>
            <family val="3"/>
            <charset val="128"/>
          </rPr>
          <t>土壌改良剤の例を
ドロップダウンリストで
示します。成分は自動で
入力されます。</t>
        </r>
      </text>
    </comment>
    <comment ref="J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 ref="K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 ref="L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List>
</comments>
</file>

<file path=xl/comments2.xml><?xml version="1.0" encoding="utf-8"?>
<comments xmlns="http://schemas.openxmlformats.org/spreadsheetml/2006/main">
  <authors>
    <author>kazu-hiro</author>
  </authors>
  <commentList>
    <comment ref="C9" authorId="0" shapeId="0">
      <text>
        <r>
          <rPr>
            <sz val="9"/>
            <color indexed="81"/>
            <rFont val="ＭＳ Ｐゴシック"/>
            <family val="3"/>
            <charset val="128"/>
          </rPr>
          <t xml:space="preserve">堆肥の種類
ドロップダウンリストから選びます。
リストにない場合、或いは肥効率を変えたい場合は、計算枠のその他に任意の肥効率を書いて下さい。
対照セル番地：Ｔ３２～
</t>
        </r>
      </text>
    </comment>
    <comment ref="E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F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G9" authorId="0" shapeId="0">
      <text>
        <r>
          <rPr>
            <b/>
            <sz val="9"/>
            <color indexed="81"/>
            <rFont val="ＭＳ Ｐゴシック"/>
            <family val="3"/>
            <charset val="128"/>
          </rPr>
          <t>堆肥提供者は成分表示の義務があります。
提供者に成分を確認下さい。
:</t>
        </r>
        <r>
          <rPr>
            <sz val="9"/>
            <color indexed="81"/>
            <rFont val="ＭＳ Ｐゴシック"/>
            <family val="3"/>
            <charset val="128"/>
          </rPr>
          <t xml:space="preserve">
</t>
        </r>
      </text>
    </comment>
    <comment ref="C42" authorId="0" shapeId="0">
      <text>
        <r>
          <rPr>
            <sz val="9"/>
            <color indexed="81"/>
            <rFont val="ＭＳ Ｐゴシック"/>
            <family val="3"/>
            <charset val="128"/>
          </rPr>
          <t>土壌改良剤の例を
ドロップダウンリストで
示します。成分は自動で
入力されます。</t>
        </r>
      </text>
    </comment>
    <comment ref="J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 ref="K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 ref="L44" authorId="0" shapeId="0">
      <text>
        <r>
          <rPr>
            <b/>
            <sz val="9"/>
            <color indexed="81"/>
            <rFont val="ＭＳ Ｐゴシック"/>
            <family val="3"/>
            <charset val="128"/>
          </rPr>
          <t>施肥設計の妥当性:</t>
        </r>
        <r>
          <rPr>
            <sz val="9"/>
            <color indexed="81"/>
            <rFont val="ＭＳ Ｐゴシック"/>
            <family val="3"/>
            <charset val="128"/>
          </rPr>
          <t xml:space="preserve">
必要成分量を超えると"○○過剰"
と表示されます。</t>
        </r>
      </text>
    </comment>
  </commentList>
</comments>
</file>

<file path=xl/sharedStrings.xml><?xml version="1.0" encoding="utf-8"?>
<sst xmlns="http://schemas.openxmlformats.org/spreadsheetml/2006/main" count="343" uniqueCount="125">
  <si>
    <t>○堆肥からの肥料成分量の計算</t>
    <rPh sb="1" eb="3">
      <t>タイヒ</t>
    </rPh>
    <rPh sb="6" eb="8">
      <t>ヒリョウ</t>
    </rPh>
    <rPh sb="8" eb="11">
      <t>セイブンリョウ</t>
    </rPh>
    <rPh sb="12" eb="14">
      <t>ケイサン</t>
    </rPh>
    <phoneticPr fontId="1"/>
  </si>
  <si>
    <t>堆肥の成分含有率（現物％）</t>
    <rPh sb="0" eb="2">
      <t>タイヒ</t>
    </rPh>
    <rPh sb="3" eb="5">
      <t>セイブン</t>
    </rPh>
    <rPh sb="5" eb="8">
      <t>ガンユウリツ</t>
    </rPh>
    <rPh sb="9" eb="11">
      <t>ゲンブツ</t>
    </rPh>
    <phoneticPr fontId="1"/>
  </si>
  <si>
    <t>堆肥の種類</t>
    <rPh sb="0" eb="2">
      <t>タイヒ</t>
    </rPh>
    <rPh sb="3" eb="5">
      <t>シュルイ</t>
    </rPh>
    <phoneticPr fontId="1"/>
  </si>
  <si>
    <t>N</t>
    <phoneticPr fontId="1"/>
  </si>
  <si>
    <t>P</t>
    <phoneticPr fontId="1"/>
  </si>
  <si>
    <t>Ｋ</t>
    <phoneticPr fontId="1"/>
  </si>
  <si>
    <t>全窒素</t>
    <rPh sb="0" eb="1">
      <t>ゼン</t>
    </rPh>
    <rPh sb="1" eb="3">
      <t>チッソ</t>
    </rPh>
    <phoneticPr fontId="1"/>
  </si>
  <si>
    <t>リン酸</t>
    <rPh sb="2" eb="3">
      <t>サン</t>
    </rPh>
    <phoneticPr fontId="1"/>
  </si>
  <si>
    <t>加里</t>
    <rPh sb="0" eb="1">
      <t>カ</t>
    </rPh>
    <rPh sb="1" eb="2">
      <t>リ</t>
    </rPh>
    <phoneticPr fontId="1"/>
  </si>
  <si>
    <t>堆肥の施用量</t>
    <rPh sb="0" eb="2">
      <t>タイヒ</t>
    </rPh>
    <rPh sb="3" eb="6">
      <t>セヨウリョウ</t>
    </rPh>
    <phoneticPr fontId="1"/>
  </si>
  <si>
    <t>堆肥の成分含有率
（現物％）</t>
    <rPh sb="0" eb="2">
      <t>タイヒ</t>
    </rPh>
    <rPh sb="3" eb="5">
      <t>セイブン</t>
    </rPh>
    <rPh sb="5" eb="8">
      <t>ガンユウリツ</t>
    </rPh>
    <rPh sb="10" eb="12">
      <t>ゲンブツ</t>
    </rPh>
    <phoneticPr fontId="1"/>
  </si>
  <si>
    <t>肥効率※１</t>
    <rPh sb="0" eb="3">
      <t>ヒコウリツ</t>
    </rPh>
    <phoneticPr fontId="1"/>
  </si>
  <si>
    <t>堆肥からの成分量（Ａ）</t>
    <rPh sb="0" eb="2">
      <t>タイヒ</t>
    </rPh>
    <rPh sb="5" eb="7">
      <t>セイブン</t>
    </rPh>
    <rPh sb="7" eb="8">
      <t>リョウ</t>
    </rPh>
    <phoneticPr fontId="1"/>
  </si>
  <si>
    <t>（㎏/10a）</t>
    <phoneticPr fontId="1"/>
  </si>
  <si>
    <t>（％）</t>
    <phoneticPr fontId="1"/>
  </si>
  <si>
    <t>×</t>
    <phoneticPr fontId="1"/>
  </si>
  <si>
    <t>Ｎ</t>
    <phoneticPr fontId="1"/>
  </si>
  <si>
    <t>＝</t>
    <phoneticPr fontId="1"/>
  </si>
  <si>
    <t>K</t>
    <phoneticPr fontId="1"/>
  </si>
  <si>
    <t>窒素</t>
    <rPh sb="0" eb="2">
      <t>チッソ</t>
    </rPh>
    <phoneticPr fontId="1"/>
  </si>
  <si>
    <t>使用資材</t>
    <rPh sb="0" eb="2">
      <t>シヨウ</t>
    </rPh>
    <rPh sb="2" eb="4">
      <t>シザイ</t>
    </rPh>
    <phoneticPr fontId="1"/>
  </si>
  <si>
    <t>計画</t>
    <rPh sb="0" eb="2">
      <t>ケイカク</t>
    </rPh>
    <phoneticPr fontId="1"/>
  </si>
  <si>
    <t>資材名</t>
    <rPh sb="0" eb="2">
      <t>シザイ</t>
    </rPh>
    <rPh sb="2" eb="3">
      <t>メイ</t>
    </rPh>
    <phoneticPr fontId="1"/>
  </si>
  <si>
    <t>資材に含まれる成分の割合（％）</t>
    <rPh sb="0" eb="2">
      <t>シザイ</t>
    </rPh>
    <rPh sb="3" eb="4">
      <t>フク</t>
    </rPh>
    <rPh sb="7" eb="9">
      <t>セイブン</t>
    </rPh>
    <rPh sb="10" eb="12">
      <t>ワリアイ</t>
    </rPh>
    <phoneticPr fontId="1"/>
  </si>
  <si>
    <t>使用量
（㎏/10a）</t>
    <rPh sb="0" eb="3">
      <t>シヨウリョウ</t>
    </rPh>
    <phoneticPr fontId="1"/>
  </si>
  <si>
    <t>Ｐ</t>
    <phoneticPr fontId="1"/>
  </si>
  <si>
    <t>（上記）</t>
    <rPh sb="1" eb="3">
      <t>ジョウキ</t>
    </rPh>
    <phoneticPr fontId="1"/>
  </si>
  <si>
    <t>○○有機</t>
    <rPh sb="2" eb="4">
      <t>ユウキ</t>
    </rPh>
    <phoneticPr fontId="1"/>
  </si>
  <si>
    <t>○○化成</t>
    <rPh sb="2" eb="4">
      <t>カセイ</t>
    </rPh>
    <phoneticPr fontId="1"/>
  </si>
  <si>
    <t>合計</t>
    <rPh sb="0" eb="2">
      <t>ゴウケイ</t>
    </rPh>
    <phoneticPr fontId="1"/>
  </si>
  <si>
    <t>Ｋ</t>
    <phoneticPr fontId="1"/>
  </si>
  <si>
    <t>堆肥施用後の作物名</t>
    <rPh sb="0" eb="2">
      <t>タイヒ</t>
    </rPh>
    <rPh sb="2" eb="3">
      <t>セ</t>
    </rPh>
    <rPh sb="3" eb="4">
      <t>ヨウ</t>
    </rPh>
    <rPh sb="4" eb="5">
      <t>ゴ</t>
    </rPh>
    <rPh sb="6" eb="8">
      <t>サクモツ</t>
    </rPh>
    <rPh sb="8" eb="9">
      <t>メイ</t>
    </rPh>
    <phoneticPr fontId="1"/>
  </si>
  <si>
    <t>施肥管理計画</t>
    <rPh sb="0" eb="2">
      <t>セヒ</t>
    </rPh>
    <rPh sb="2" eb="4">
      <t>カンリ</t>
    </rPh>
    <rPh sb="4" eb="6">
      <t>ケイカク</t>
    </rPh>
    <phoneticPr fontId="1"/>
  </si>
  <si>
    <t>※３　堆肥を含む使用する資材の各成分量（窒素、リン酸）の合計が、必要とする投入成分量を超えないように施肥計画を策定してください。</t>
    <rPh sb="3" eb="5">
      <t>タイヒ</t>
    </rPh>
    <rPh sb="6" eb="7">
      <t>フク</t>
    </rPh>
    <rPh sb="8" eb="10">
      <t>シヨウ</t>
    </rPh>
    <rPh sb="12" eb="14">
      <t>シザイ</t>
    </rPh>
    <rPh sb="15" eb="18">
      <t>カクセイブン</t>
    </rPh>
    <rPh sb="18" eb="19">
      <t>リョウ</t>
    </rPh>
    <rPh sb="20" eb="22">
      <t>チッソ</t>
    </rPh>
    <rPh sb="25" eb="26">
      <t>サン</t>
    </rPh>
    <rPh sb="28" eb="30">
      <t>ゴウケイ</t>
    </rPh>
    <rPh sb="32" eb="34">
      <t>ヒツヨウ</t>
    </rPh>
    <rPh sb="37" eb="39">
      <t>トウニュウ</t>
    </rPh>
    <rPh sb="39" eb="42">
      <t>セイブンリョウ</t>
    </rPh>
    <rPh sb="43" eb="44">
      <t>コ</t>
    </rPh>
    <rPh sb="50" eb="52">
      <t>セヒ</t>
    </rPh>
    <rPh sb="52" eb="54">
      <t>ケイカク</t>
    </rPh>
    <rPh sb="55" eb="57">
      <t>サクテイ</t>
    </rPh>
    <phoneticPr fontId="1"/>
  </si>
  <si>
    <t>※４　この施肥管理計画は、実施計画書又は生産記録に添付すること。</t>
    <rPh sb="5" eb="7">
      <t>セヒ</t>
    </rPh>
    <rPh sb="7" eb="9">
      <t>カンリ</t>
    </rPh>
    <rPh sb="9" eb="11">
      <t>ケイカク</t>
    </rPh>
    <rPh sb="13" eb="15">
      <t>ジッシ</t>
    </rPh>
    <rPh sb="15" eb="18">
      <t>ケイカクショ</t>
    </rPh>
    <rPh sb="18" eb="19">
      <t>マタ</t>
    </rPh>
    <rPh sb="20" eb="22">
      <t>セイサン</t>
    </rPh>
    <rPh sb="22" eb="24">
      <t>キロク</t>
    </rPh>
    <rPh sb="25" eb="27">
      <t>テンプ</t>
    </rPh>
    <phoneticPr fontId="1"/>
  </si>
  <si>
    <t>炭素貯留効果の高い堆肥の水質保全に資する施用関係</t>
    <rPh sb="22" eb="24">
      <t>カンケイ</t>
    </rPh>
    <phoneticPr fontId="1"/>
  </si>
  <si>
    <t>※１　堆肥の肥効率は、連用年数、堆肥の処理方法や副資材の種類、腐熟度の違い等によって異なるため、利用しようとする堆肥の肥効率等、肥効情報が示されている場合はそれに従うこと。</t>
    <rPh sb="3" eb="5">
      <t>タイヒ</t>
    </rPh>
    <rPh sb="6" eb="9">
      <t>ヒコウリツ</t>
    </rPh>
    <rPh sb="11" eb="13">
      <t>レンヨウ</t>
    </rPh>
    <rPh sb="13" eb="15">
      <t>ネンスウ</t>
    </rPh>
    <rPh sb="16" eb="18">
      <t>タイヒ</t>
    </rPh>
    <rPh sb="19" eb="21">
      <t>ショリ</t>
    </rPh>
    <rPh sb="21" eb="23">
      <t>ホウホウ</t>
    </rPh>
    <rPh sb="24" eb="27">
      <t>フクシザイ</t>
    </rPh>
    <rPh sb="28" eb="30">
      <t>シュルイ</t>
    </rPh>
    <rPh sb="31" eb="33">
      <t>フジュク</t>
    </rPh>
    <rPh sb="33" eb="34">
      <t>ド</t>
    </rPh>
    <rPh sb="35" eb="36">
      <t>チガ</t>
    </rPh>
    <rPh sb="37" eb="38">
      <t>トウ</t>
    </rPh>
    <rPh sb="42" eb="43">
      <t>コト</t>
    </rPh>
    <rPh sb="48" eb="50">
      <t>リヨウ</t>
    </rPh>
    <rPh sb="56" eb="58">
      <t>タイヒ</t>
    </rPh>
    <rPh sb="59" eb="62">
      <t>ヒコウリツ</t>
    </rPh>
    <rPh sb="62" eb="63">
      <t>トウ</t>
    </rPh>
    <rPh sb="64" eb="66">
      <t>ヒコウ</t>
    </rPh>
    <rPh sb="66" eb="68">
      <t>ジョウホウ</t>
    </rPh>
    <rPh sb="69" eb="70">
      <t>シメ</t>
    </rPh>
    <rPh sb="75" eb="77">
      <t>バアイ</t>
    </rPh>
    <phoneticPr fontId="1"/>
  </si>
  <si>
    <t>成分量（㎏/10a）※３</t>
    <rPh sb="0" eb="3">
      <t>セイブンリョウ</t>
    </rPh>
    <phoneticPr fontId="1"/>
  </si>
  <si>
    <t>加里</t>
    <rPh sb="0" eb="1">
      <t>クワ</t>
    </rPh>
    <rPh sb="1" eb="2">
      <t>サト</t>
    </rPh>
    <phoneticPr fontId="1"/>
  </si>
  <si>
    <t>土壌診断結果</t>
    <rPh sb="0" eb="2">
      <t>ドジョウ</t>
    </rPh>
    <rPh sb="2" eb="4">
      <t>シンダン</t>
    </rPh>
    <rPh sb="4" eb="6">
      <t>ケッカ</t>
    </rPh>
    <phoneticPr fontId="1"/>
  </si>
  <si>
    <t>Ｎ</t>
    <phoneticPr fontId="1"/>
  </si>
  <si>
    <t>○堆肥の肥料成分及び土壌診断結果を勘案した施肥計画</t>
    <rPh sb="1" eb="3">
      <t>タイヒ</t>
    </rPh>
    <rPh sb="4" eb="6">
      <t>ヒリョウ</t>
    </rPh>
    <rPh sb="6" eb="8">
      <t>セイブン</t>
    </rPh>
    <rPh sb="8" eb="9">
      <t>オヨ</t>
    </rPh>
    <rPh sb="10" eb="12">
      <t>ドジョウ</t>
    </rPh>
    <rPh sb="12" eb="14">
      <t>シンダン</t>
    </rPh>
    <rPh sb="14" eb="16">
      <t>ケッカ</t>
    </rPh>
    <rPh sb="17" eb="19">
      <t>カンアン</t>
    </rPh>
    <rPh sb="21" eb="23">
      <t>セヒ</t>
    </rPh>
    <rPh sb="23" eb="25">
      <t>ケイカク</t>
    </rPh>
    <phoneticPr fontId="1"/>
  </si>
  <si>
    <t>土壌診断を踏まえた必要成分量(kg/10a)</t>
    <rPh sb="0" eb="2">
      <t>ドジョウ</t>
    </rPh>
    <rPh sb="2" eb="4">
      <t>シンダン</t>
    </rPh>
    <rPh sb="5" eb="6">
      <t>フ</t>
    </rPh>
    <rPh sb="9" eb="11">
      <t>ヒツヨウ</t>
    </rPh>
    <rPh sb="11" eb="14">
      <t>セイブンリョウ</t>
    </rPh>
    <phoneticPr fontId="1"/>
  </si>
  <si>
    <r>
      <t xml:space="preserve">N
</t>
    </r>
    <r>
      <rPr>
        <sz val="10"/>
        <color theme="1"/>
        <rFont val="ＭＳ Ｐゴシック"/>
        <family val="3"/>
        <charset val="128"/>
        <scheme val="minor"/>
      </rPr>
      <t>無機態窒素</t>
    </r>
    <r>
      <rPr>
        <sz val="11"/>
        <color theme="1"/>
        <rFont val="ＭＳ Ｐゴシック"/>
        <family val="2"/>
        <charset val="128"/>
        <scheme val="minor"/>
      </rPr>
      <t xml:space="preserve">
mg/100g</t>
    </r>
    <rPh sb="2" eb="5">
      <t>ムキタイ</t>
    </rPh>
    <rPh sb="5" eb="7">
      <t>チッソ</t>
    </rPh>
    <phoneticPr fontId="1"/>
  </si>
  <si>
    <r>
      <t xml:space="preserve">P
</t>
    </r>
    <r>
      <rPr>
        <sz val="9"/>
        <color theme="1"/>
        <rFont val="ＭＳ Ｐゴシック"/>
        <family val="3"/>
        <charset val="128"/>
        <scheme val="minor"/>
      </rPr>
      <t>有効態リン酸</t>
    </r>
    <r>
      <rPr>
        <sz val="10"/>
        <color theme="1"/>
        <rFont val="ＭＳ Ｐゴシック"/>
        <family val="3"/>
        <charset val="128"/>
        <scheme val="minor"/>
      </rPr>
      <t xml:space="preserve">
</t>
    </r>
    <r>
      <rPr>
        <sz val="10"/>
        <color theme="1"/>
        <rFont val="ＭＳ Ｐゴシック"/>
        <family val="2"/>
        <charset val="128"/>
        <scheme val="minor"/>
      </rPr>
      <t>mg/100g</t>
    </r>
    <rPh sb="2" eb="4">
      <t>ユウコウ</t>
    </rPh>
    <rPh sb="4" eb="5">
      <t>タイ</t>
    </rPh>
    <rPh sb="7" eb="8">
      <t>サン</t>
    </rPh>
    <phoneticPr fontId="1"/>
  </si>
  <si>
    <r>
      <t xml:space="preserve">Ｋ
</t>
    </r>
    <r>
      <rPr>
        <sz val="8"/>
        <color theme="1"/>
        <rFont val="ＭＳ Ｐゴシック"/>
        <family val="3"/>
        <charset val="128"/>
        <scheme val="minor"/>
      </rPr>
      <t>交換性カリウム</t>
    </r>
    <r>
      <rPr>
        <sz val="11"/>
        <color theme="1"/>
        <rFont val="ＭＳ Ｐゴシック"/>
        <family val="2"/>
        <charset val="128"/>
        <scheme val="minor"/>
      </rPr>
      <t xml:space="preserve">
mg/100g</t>
    </r>
    <rPh sb="2" eb="5">
      <t>コウカンセイ</t>
    </rPh>
    <phoneticPr fontId="1"/>
  </si>
  <si>
    <t>N</t>
    <phoneticPr fontId="1"/>
  </si>
  <si>
    <t>P</t>
    <phoneticPr fontId="1"/>
  </si>
  <si>
    <t>K</t>
    <phoneticPr fontId="1"/>
  </si>
  <si>
    <t>その他</t>
    <rPh sb="2" eb="3">
      <t>タ</t>
    </rPh>
    <phoneticPr fontId="1"/>
  </si>
  <si>
    <t>牛ふん堆肥</t>
    <rPh sb="0" eb="1">
      <t>ギュウ</t>
    </rPh>
    <rPh sb="3" eb="5">
      <t>タイヒ</t>
    </rPh>
    <phoneticPr fontId="1"/>
  </si>
  <si>
    <t>豚ぷん堆肥</t>
    <rPh sb="0" eb="1">
      <t>トン</t>
    </rPh>
    <rPh sb="3" eb="5">
      <t>タイヒ</t>
    </rPh>
    <phoneticPr fontId="1"/>
  </si>
  <si>
    <t>生ごみ堆肥</t>
    <rPh sb="0" eb="1">
      <t>ナマ</t>
    </rPh>
    <rPh sb="3" eb="5">
      <t>タイヒ</t>
    </rPh>
    <phoneticPr fontId="1"/>
  </si>
  <si>
    <t>稲わら堆肥</t>
    <rPh sb="0" eb="1">
      <t>イナ</t>
    </rPh>
    <rPh sb="3" eb="5">
      <t>タイヒ</t>
    </rPh>
    <phoneticPr fontId="1"/>
  </si>
  <si>
    <t>肥効率</t>
    <rPh sb="0" eb="3">
      <t>ヒコウリツ</t>
    </rPh>
    <phoneticPr fontId="1"/>
  </si>
  <si>
    <t>リン酸減肥</t>
    <rPh sb="2" eb="3">
      <t>サン</t>
    </rPh>
    <rPh sb="3" eb="4">
      <t>ゲン</t>
    </rPh>
    <rPh sb="4" eb="5">
      <t>ヒ</t>
    </rPh>
    <phoneticPr fontId="1"/>
  </si>
  <si>
    <t>text</t>
    <phoneticPr fontId="1"/>
  </si>
  <si>
    <t>Ｐ</t>
    <phoneticPr fontId="1"/>
  </si>
  <si>
    <t>計算枠（変更してはいけません）</t>
    <rPh sb="0" eb="2">
      <t>ケイサン</t>
    </rPh>
    <rPh sb="2" eb="3">
      <t>ワク</t>
    </rPh>
    <rPh sb="4" eb="6">
      <t>ヘンコウ</t>
    </rPh>
    <phoneticPr fontId="1"/>
  </si>
  <si>
    <t>施肥基準量を施用して下さい。</t>
    <rPh sb="0" eb="2">
      <t>セヒ</t>
    </rPh>
    <rPh sb="2" eb="4">
      <t>キジュン</t>
    </rPh>
    <rPh sb="4" eb="5">
      <t>リョウ</t>
    </rPh>
    <rPh sb="6" eb="8">
      <t>セヨウ</t>
    </rPh>
    <rPh sb="10" eb="11">
      <t>クダ</t>
    </rPh>
    <phoneticPr fontId="1"/>
  </si>
  <si>
    <t>判　　定</t>
    <rPh sb="0" eb="1">
      <t>ハン</t>
    </rPh>
    <rPh sb="3" eb="4">
      <t>サダム</t>
    </rPh>
    <phoneticPr fontId="1"/>
  </si>
  <si>
    <t>リ ン 酸：</t>
    <rPh sb="4" eb="5">
      <t>サン</t>
    </rPh>
    <phoneticPr fontId="1"/>
  </si>
  <si>
    <t>これ以上の施用は地下水汚染の可能性があります。</t>
    <rPh sb="2" eb="4">
      <t>イジョウ</t>
    </rPh>
    <rPh sb="5" eb="7">
      <t>セヨウ</t>
    </rPh>
    <rPh sb="8" eb="11">
      <t>チカスイ</t>
    </rPh>
    <rPh sb="11" eb="13">
      <t>オセン</t>
    </rPh>
    <rPh sb="14" eb="17">
      <t>カノウセイ</t>
    </rPh>
    <phoneticPr fontId="1"/>
  </si>
  <si>
    <t>窒 　 素：</t>
    <rPh sb="0" eb="1">
      <t>チツ</t>
    </rPh>
    <rPh sb="4" eb="5">
      <t>ス</t>
    </rPh>
    <phoneticPr fontId="1"/>
  </si>
  <si>
    <t>麦わら堆肥</t>
    <rPh sb="0" eb="1">
      <t>ムギ</t>
    </rPh>
    <rPh sb="3" eb="5">
      <t>タイヒ</t>
    </rPh>
    <phoneticPr fontId="1"/>
  </si>
  <si>
    <t>落ち葉堆肥</t>
    <rPh sb="0" eb="1">
      <t>オ</t>
    </rPh>
    <rPh sb="2" eb="3">
      <t>バ</t>
    </rPh>
    <rPh sb="3" eb="5">
      <t>タイヒ</t>
    </rPh>
    <phoneticPr fontId="1"/>
  </si>
  <si>
    <t>ブロッコリー</t>
    <phoneticPr fontId="1"/>
  </si>
  <si>
    <t>←埼玉県施肥基準を参照する</t>
    <rPh sb="1" eb="4">
      <t>サイタマケン</t>
    </rPh>
    <rPh sb="4" eb="6">
      <t>セヒ</t>
    </rPh>
    <rPh sb="6" eb="8">
      <t>キジュン</t>
    </rPh>
    <rPh sb="9" eb="11">
      <t>サンショウ</t>
    </rPh>
    <phoneticPr fontId="1"/>
  </si>
  <si>
    <t>土壌改良資材</t>
  </si>
  <si>
    <t>コード</t>
  </si>
  <si>
    <t>C</t>
  </si>
  <si>
    <t>N</t>
  </si>
  <si>
    <t>P2O5</t>
  </si>
  <si>
    <t>K</t>
  </si>
  <si>
    <t>Ca</t>
  </si>
  <si>
    <t>Mg</t>
  </si>
  <si>
    <t>SiO</t>
  </si>
  <si>
    <t>過りん酸石灰</t>
  </si>
  <si>
    <t>重過りん酸石灰</t>
  </si>
  <si>
    <t>苦土過りん酸</t>
  </si>
  <si>
    <t>リンスター</t>
  </si>
  <si>
    <t>熔成りん肥</t>
  </si>
  <si>
    <t>焼成りん肥</t>
  </si>
  <si>
    <t>沈でんりん酸石灰</t>
  </si>
  <si>
    <t>混合りん肥</t>
  </si>
  <si>
    <t>副産りん肥</t>
  </si>
  <si>
    <t>生石灰</t>
  </si>
  <si>
    <t>消石灰</t>
  </si>
  <si>
    <t>炭酸カルシウム肥料</t>
  </si>
  <si>
    <t>その他の石灰質肥料</t>
  </si>
  <si>
    <t>鉱さいけい酸質肥料</t>
  </si>
  <si>
    <t>その他のけい酸質肥料</t>
  </si>
  <si>
    <t>第二種複合肥料</t>
  </si>
  <si>
    <t>含鉄物（優良粘土を含む）</t>
  </si>
  <si>
    <t>ベントナイト</t>
  </si>
  <si>
    <t>有機質系資材</t>
  </si>
  <si>
    <t>ゼオライト</t>
  </si>
  <si>
    <t>パーライト</t>
  </si>
  <si>
    <t>バーミキュライト</t>
  </si>
  <si>
    <t>その他</t>
  </si>
  <si>
    <t>合成高分子系</t>
  </si>
  <si>
    <t>ハイグリーン</t>
  </si>
  <si>
    <t>ネオグリーンM</t>
  </si>
  <si>
    <t>PS２３</t>
  </si>
  <si>
    <t>石灰窒素</t>
    <rPh sb="0" eb="2">
      <t>セッカイ</t>
    </rPh>
    <rPh sb="2" eb="4">
      <t>チッソ</t>
    </rPh>
    <phoneticPr fontId="38"/>
  </si>
  <si>
    <t>ミネラルパック</t>
    <phoneticPr fontId="38"/>
  </si>
  <si>
    <t>苦土石灰</t>
    <rPh sb="0" eb="2">
      <t>クド</t>
    </rPh>
    <rPh sb="2" eb="4">
      <t>セッカイ</t>
    </rPh>
    <phoneticPr fontId="38"/>
  </si>
  <si>
    <t>サンライム</t>
    <phoneticPr fontId="38"/>
  </si>
  <si>
    <t>トヨクイーン</t>
    <phoneticPr fontId="38"/>
  </si>
  <si>
    <t>土改剤リスト</t>
    <rPh sb="0" eb="1">
      <t>ド</t>
    </rPh>
    <rPh sb="1" eb="2">
      <t>カイ</t>
    </rPh>
    <rPh sb="2" eb="3">
      <t>ザイ</t>
    </rPh>
    <phoneticPr fontId="1"/>
  </si>
  <si>
    <t>参考</t>
    <rPh sb="0" eb="2">
      <t>サンコウ</t>
    </rPh>
    <phoneticPr fontId="1"/>
  </si>
  <si>
    <t>　施肥基準のページ</t>
  </si>
  <si>
    <t>施肥基準量（㎏/10a）※２</t>
    <rPh sb="0" eb="2">
      <t>セヒ</t>
    </rPh>
    <rPh sb="2" eb="4">
      <t>キジュン</t>
    </rPh>
    <rPh sb="4" eb="5">
      <t>リョウ</t>
    </rPh>
    <phoneticPr fontId="1"/>
  </si>
  <si>
    <t>※２　施肥基準量は、通常の栽培管理で必要とする成分量を記載してください。</t>
    <rPh sb="3" eb="5">
      <t>セヒ</t>
    </rPh>
    <rPh sb="5" eb="7">
      <t>キジュン</t>
    </rPh>
    <rPh sb="7" eb="8">
      <t>リョウ</t>
    </rPh>
    <rPh sb="10" eb="12">
      <t>ツウジョウ</t>
    </rPh>
    <rPh sb="13" eb="15">
      <t>サイバイ</t>
    </rPh>
    <rPh sb="15" eb="17">
      <t>カンリ</t>
    </rPh>
    <rPh sb="18" eb="20">
      <t>ヒツヨウ</t>
    </rPh>
    <rPh sb="23" eb="26">
      <t>セイブンリョウ</t>
    </rPh>
    <rPh sb="27" eb="29">
      <t>キサイ</t>
    </rPh>
    <phoneticPr fontId="1"/>
  </si>
  <si>
    <t>リン酸資材は不要。</t>
    <rPh sb="2" eb="3">
      <t>サン</t>
    </rPh>
    <rPh sb="3" eb="5">
      <t>シザイ</t>
    </rPh>
    <rPh sb="6" eb="8">
      <t>フヨウ</t>
    </rPh>
    <phoneticPr fontId="1"/>
  </si>
  <si>
    <t>馬ふん堆肥</t>
    <rPh sb="0" eb="1">
      <t>バ</t>
    </rPh>
    <rPh sb="3" eb="5">
      <t>タイヒ</t>
    </rPh>
    <phoneticPr fontId="1"/>
  </si>
  <si>
    <t>作成日</t>
    <rPh sb="0" eb="2">
      <t>サクセイ</t>
    </rPh>
    <rPh sb="2" eb="3">
      <t>ビ</t>
    </rPh>
    <phoneticPr fontId="1"/>
  </si>
  <si>
    <t>組織名</t>
    <rPh sb="0" eb="3">
      <t>ソシキメイ</t>
    </rPh>
    <phoneticPr fontId="1"/>
  </si>
  <si>
    <t>氏名</t>
    <rPh sb="0" eb="2">
      <t>シメイ</t>
    </rPh>
    <phoneticPr fontId="1"/>
  </si>
  <si>
    <t>ほ場名</t>
    <rPh sb="1" eb="2">
      <t>ジョウ</t>
    </rPh>
    <rPh sb="2" eb="3">
      <t>メイ</t>
    </rPh>
    <phoneticPr fontId="1"/>
  </si>
  <si>
    <t>令和〇年〇月〇日</t>
    <rPh sb="0" eb="2">
      <t>レイワ</t>
    </rPh>
    <rPh sb="3" eb="4">
      <t>ネン</t>
    </rPh>
    <rPh sb="5" eb="6">
      <t>ガツ</t>
    </rPh>
    <rPh sb="7" eb="8">
      <t>ニチ</t>
    </rPh>
    <phoneticPr fontId="1"/>
  </si>
  <si>
    <t>○×直売組合</t>
    <rPh sb="2" eb="4">
      <t>チョクバイ</t>
    </rPh>
    <rPh sb="4" eb="6">
      <t>クミアイ</t>
    </rPh>
    <phoneticPr fontId="1"/>
  </si>
  <si>
    <t>浦和〇番地</t>
    <rPh sb="0" eb="2">
      <t>ウラワ</t>
    </rPh>
    <rPh sb="3" eb="5">
      <t>バンチ</t>
    </rPh>
    <phoneticPr fontId="1"/>
  </si>
  <si>
    <t>安全　太郎</t>
    <rPh sb="0" eb="2">
      <t>アンゼン</t>
    </rPh>
    <rPh sb="3" eb="5">
      <t>タロウ</t>
    </rPh>
    <phoneticPr fontId="1"/>
  </si>
  <si>
    <t>（参考様式第２号）</t>
    <rPh sb="1" eb="3">
      <t>サンコウ</t>
    </rPh>
    <rPh sb="3" eb="5">
      <t>ヨウシキ</t>
    </rPh>
    <rPh sb="5" eb="6">
      <t>ダイ</t>
    </rPh>
    <rPh sb="7" eb="8">
      <t>ゴウ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</si>
</sst>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_ "/>
  </numFmts>
  <fonts count="4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i/>
      <sz val="12"/>
      <color theme="3"/>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i/>
      <sz val="11"/>
      <color theme="3"/>
      <name val="ＭＳ Ｐゴシック"/>
      <family val="3"/>
      <charset val="128"/>
      <scheme val="minor"/>
    </font>
    <font>
      <i/>
      <sz val="11"/>
      <color theme="1"/>
      <name val="ＭＳ Ｐゴシック"/>
      <family val="3"/>
      <charset val="128"/>
      <scheme val="minor"/>
    </font>
    <font>
      <i/>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9"/>
      <name val="ＭＳ Ｐゴシック"/>
      <family val="3"/>
      <charset val="128"/>
      <scheme val="minor"/>
    </font>
    <font>
      <sz val="10"/>
      <name val="ＭＳ ゴシック"/>
      <family val="3"/>
      <charset val="128"/>
    </font>
    <font>
      <sz val="12"/>
      <name val="ＭＳ Ｐゴシック"/>
      <family val="3"/>
      <charset val="128"/>
    </font>
    <font>
      <sz val="6"/>
      <name val="ＭＳ ゴシック"/>
      <family val="3"/>
      <charset val="128"/>
    </font>
    <font>
      <sz val="14"/>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2"/>
      <name val="ＭＳ Ｐゴシック"/>
      <family val="3"/>
      <charset val="128"/>
      <scheme val="minor"/>
    </font>
    <font>
      <b/>
      <i/>
      <sz val="12"/>
      <color theme="3"/>
      <name val="ＭＳ Ｐゴシック"/>
      <family val="3"/>
      <charset val="128"/>
      <scheme val="minor"/>
    </font>
    <font>
      <sz val="11"/>
      <color rgb="FFFF0000"/>
      <name val="ＭＳ Ｐゴシック"/>
      <family val="2"/>
      <charset val="128"/>
      <scheme val="minor"/>
    </font>
    <font>
      <b/>
      <sz val="12"/>
      <color rgb="FFFF0000"/>
      <name val="ＭＳ Ｐゴシック"/>
      <family val="3"/>
      <charset val="128"/>
      <scheme val="minor"/>
    </font>
    <font>
      <sz val="11"/>
      <color theme="1"/>
      <name val="Arial Unicode MS"/>
      <family val="3"/>
      <charset val="128"/>
    </font>
    <font>
      <sz val="11"/>
      <color theme="1"/>
      <name val="HG創英角ｺﾞｼｯｸUB"/>
      <family val="3"/>
      <charset val="128"/>
    </font>
    <font>
      <b/>
      <sz val="11"/>
      <color rgb="FFFF0000"/>
      <name val="ＭＳ Ｐゴシック"/>
      <family val="3"/>
      <charset val="128"/>
      <scheme val="minor"/>
    </font>
    <font>
      <b/>
      <sz val="11"/>
      <color theme="8" tint="-0.249977111117893"/>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2"/>
      <color theme="3"/>
      <name val="ＭＳ Ｐゴシック"/>
      <family val="3"/>
      <charset val="128"/>
      <scheme val="minor"/>
    </font>
    <font>
      <b/>
      <sz val="11"/>
      <color theme="9" tint="-0.249977111117893"/>
      <name val="ＭＳ Ｐゴシック"/>
      <family val="3"/>
      <charset val="128"/>
      <scheme val="minor"/>
    </font>
    <font>
      <b/>
      <i/>
      <sz val="11"/>
      <color theme="3"/>
      <name val="ＭＳ Ｐゴシック"/>
      <family val="3"/>
      <charset val="128"/>
      <scheme val="minor"/>
    </font>
    <font>
      <u/>
      <sz val="11"/>
      <color theme="10"/>
      <name val="ＭＳ Ｐゴシック"/>
      <family val="3"/>
      <charset val="128"/>
    </font>
    <font>
      <i/>
      <sz val="10"/>
      <color theme="6" tint="-0.499984740745262"/>
      <name val="Arial Unicode MS"/>
      <family val="3"/>
      <charset val="128"/>
    </font>
    <font>
      <sz val="11"/>
      <name val="ＭＳ Ｐゴシック"/>
      <family val="3"/>
      <charset val="128"/>
    </font>
    <font>
      <i/>
      <sz val="11"/>
      <name val="ＭＳ Ｐゴシック"/>
      <family val="3"/>
      <charset val="128"/>
    </font>
    <font>
      <sz val="6"/>
      <name val="ＭＳ Ｐゴシック"/>
      <family val="3"/>
      <charset val="128"/>
    </font>
    <font>
      <b/>
      <i/>
      <sz val="10"/>
      <color theme="6" tint="-0.499984740745262"/>
      <name val="Arial Unicode MS"/>
      <family val="3"/>
      <charset val="128"/>
    </font>
    <font>
      <i/>
      <sz val="10"/>
      <color theme="7" tint="-0.499984740745262"/>
      <name val="Arial Unicode MS"/>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99"/>
        <bgColor indexed="64"/>
      </patternFill>
    </fill>
  </fills>
  <borders count="5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5" fillId="0" borderId="0"/>
    <xf numFmtId="0" fontId="23" fillId="0" borderId="0" applyNumberFormat="0" applyFill="0" applyBorder="0" applyAlignment="0" applyProtection="0">
      <alignment vertical="center"/>
    </xf>
    <xf numFmtId="0" fontId="34" fillId="0" borderId="0" applyNumberFormat="0" applyFill="0" applyBorder="0" applyAlignment="0" applyProtection="0">
      <alignment vertical="top"/>
      <protection locked="0"/>
    </xf>
    <xf numFmtId="0" fontId="36" fillId="0" borderId="0"/>
  </cellStyleXfs>
  <cellXfs count="211">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11" xfId="0" applyFont="1" applyBorder="1">
      <alignment vertical="center"/>
    </xf>
    <xf numFmtId="0" fontId="3" fillId="2" borderId="12" xfId="0" applyFont="1" applyFill="1" applyBorder="1" applyAlignment="1">
      <alignment horizontal="center" vertical="center"/>
    </xf>
    <xf numFmtId="176" fontId="4" fillId="0" borderId="0" xfId="0" applyNumberFormat="1" applyFont="1" applyFill="1" applyAlignment="1">
      <alignment horizontal="center" vertical="center"/>
    </xf>
    <xf numFmtId="0" fontId="4" fillId="0" borderId="0" xfId="0" applyFont="1">
      <alignment vertical="center"/>
    </xf>
    <xf numFmtId="0" fontId="5" fillId="0" borderId="0" xfId="0" applyFont="1" applyFill="1" applyBorder="1" applyAlignment="1">
      <alignment horizontal="center" vertical="center"/>
    </xf>
    <xf numFmtId="177" fontId="0" fillId="0" borderId="0" xfId="0" applyNumberFormat="1" applyBorder="1" applyAlignment="1">
      <alignment horizontal="center" vertical="center"/>
    </xf>
    <xf numFmtId="0" fontId="4" fillId="0" borderId="10"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4" fillId="0" borderId="0" xfId="0" applyNumberFormat="1" applyFont="1">
      <alignment vertical="center"/>
    </xf>
    <xf numFmtId="177" fontId="4" fillId="0" borderId="10" xfId="0" applyNumberFormat="1" applyFont="1" applyBorder="1">
      <alignment vertical="center"/>
    </xf>
    <xf numFmtId="177" fontId="9" fillId="0" borderId="10" xfId="0" applyNumberFormat="1" applyFont="1" applyBorder="1">
      <alignment vertical="center"/>
    </xf>
    <xf numFmtId="0" fontId="13" fillId="2" borderId="27"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6" fillId="3" borderId="0" xfId="1" applyFont="1" applyFill="1" applyAlignment="1">
      <alignment vertical="center"/>
    </xf>
    <xf numFmtId="0" fontId="0" fillId="3" borderId="0" xfId="0" applyFill="1">
      <alignment vertical="center"/>
    </xf>
    <xf numFmtId="0" fontId="0" fillId="3" borderId="0" xfId="0" applyFill="1" applyAlignment="1">
      <alignment horizontal="center" vertical="center"/>
    </xf>
    <xf numFmtId="0" fontId="2" fillId="3" borderId="0" xfId="0" applyFont="1" applyFill="1">
      <alignmen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3" borderId="0" xfId="0" applyFont="1" applyFill="1">
      <alignment vertical="center"/>
    </xf>
    <xf numFmtId="0" fontId="11" fillId="3" borderId="0" xfId="0" applyFont="1" applyFill="1">
      <alignment vertical="center"/>
    </xf>
    <xf numFmtId="0" fontId="14" fillId="3" borderId="0" xfId="0" applyFont="1" applyFill="1">
      <alignment vertical="center"/>
    </xf>
    <xf numFmtId="0" fontId="10" fillId="3" borderId="0" xfId="0" applyFont="1" applyFill="1" applyAlignment="1">
      <alignment vertical="center" shrinkToFit="1"/>
    </xf>
    <xf numFmtId="0" fontId="10" fillId="3" borderId="0" xfId="0" applyFont="1" applyFill="1" applyAlignment="1">
      <alignment vertical="center"/>
    </xf>
    <xf numFmtId="177" fontId="4" fillId="3" borderId="13" xfId="0" applyNumberFormat="1" applyFont="1" applyFill="1" applyBorder="1">
      <alignment vertical="center"/>
    </xf>
    <xf numFmtId="177" fontId="4" fillId="3" borderId="33" xfId="0" applyNumberFormat="1" applyFont="1" applyFill="1" applyBorder="1">
      <alignment vertical="center"/>
    </xf>
    <xf numFmtId="177" fontId="7" fillId="3" borderId="34" xfId="0" applyNumberFormat="1" applyFont="1" applyFill="1" applyBorder="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177" fontId="4" fillId="0" borderId="37" xfId="0" applyNumberFormat="1" applyFont="1" applyBorder="1">
      <alignment vertical="center"/>
    </xf>
    <xf numFmtId="177" fontId="9" fillId="0" borderId="37" xfId="0" applyNumberFormat="1" applyFont="1" applyBorder="1">
      <alignment vertical="center"/>
    </xf>
    <xf numFmtId="176" fontId="4" fillId="0" borderId="13" xfId="0" applyNumberFormat="1"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2" fontId="4" fillId="3" borderId="21" xfId="0" applyNumberFormat="1" applyFont="1" applyFill="1" applyBorder="1" applyAlignment="1">
      <alignment horizontal="center" vertical="center"/>
    </xf>
    <xf numFmtId="2" fontId="4" fillId="3" borderId="22" xfId="0" applyNumberFormat="1" applyFont="1" applyFill="1" applyBorder="1" applyAlignment="1">
      <alignment horizontal="center" vertical="center"/>
    </xf>
    <xf numFmtId="0" fontId="3" fillId="2" borderId="28" xfId="0" applyFont="1" applyFill="1" applyBorder="1" applyAlignment="1">
      <alignment horizontal="center" vertical="center"/>
    </xf>
    <xf numFmtId="0" fontId="3" fillId="2" borderId="38" xfId="0" applyFont="1" applyFill="1" applyBorder="1" applyAlignment="1">
      <alignment horizontal="center" vertical="center"/>
    </xf>
    <xf numFmtId="2" fontId="4" fillId="3" borderId="45" xfId="0" applyNumberFormat="1" applyFont="1" applyFill="1" applyBorder="1" applyAlignment="1">
      <alignment horizontal="center" vertical="center"/>
    </xf>
    <xf numFmtId="177" fontId="4" fillId="0" borderId="32" xfId="0" applyNumberFormat="1" applyFont="1" applyBorder="1" applyAlignment="1">
      <alignment horizontal="center" vertical="center"/>
    </xf>
    <xf numFmtId="177" fontId="4" fillId="0" borderId="33" xfId="0" applyNumberFormat="1" applyFont="1" applyBorder="1" applyAlignment="1">
      <alignment horizontal="center" vertical="center"/>
    </xf>
    <xf numFmtId="177" fontId="4" fillId="0" borderId="34" xfId="0" applyNumberFormat="1" applyFont="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4" fillId="0" borderId="0" xfId="0" applyFont="1" applyBorder="1" applyAlignment="1">
      <alignment horizontal="center" vertical="center"/>
    </xf>
    <xf numFmtId="0" fontId="13" fillId="4" borderId="27"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0" fillId="3" borderId="32" xfId="0" applyFill="1" applyBorder="1">
      <alignment vertical="center"/>
    </xf>
    <xf numFmtId="0" fontId="0" fillId="3" borderId="33" xfId="0" applyFill="1" applyBorder="1">
      <alignment vertical="center"/>
    </xf>
    <xf numFmtId="0" fontId="0" fillId="3" borderId="34" xfId="0" applyFill="1" applyBorder="1">
      <alignment vertical="center"/>
    </xf>
    <xf numFmtId="0" fontId="4" fillId="3" borderId="0" xfId="0" applyFont="1" applyFill="1" applyBorder="1" applyAlignment="1">
      <alignment horizontal="center" vertical="center"/>
    </xf>
    <xf numFmtId="177" fontId="22" fillId="3" borderId="32" xfId="0" applyNumberFormat="1" applyFont="1" applyFill="1" applyBorder="1" applyAlignment="1">
      <alignment horizontal="center" vertical="center"/>
    </xf>
    <xf numFmtId="177" fontId="22" fillId="3" borderId="33" xfId="0" applyNumberFormat="1" applyFont="1" applyFill="1" applyBorder="1" applyAlignment="1">
      <alignment horizontal="center" vertical="center"/>
    </xf>
    <xf numFmtId="177" fontId="22" fillId="3" borderId="34" xfId="0" applyNumberFormat="1" applyFont="1" applyFill="1" applyBorder="1" applyAlignment="1">
      <alignment horizontal="center" vertical="center"/>
    </xf>
    <xf numFmtId="0" fontId="23" fillId="0" borderId="0" xfId="2">
      <alignment vertical="center"/>
    </xf>
    <xf numFmtId="0" fontId="0" fillId="0" borderId="0" xfId="0" applyBorder="1">
      <alignment vertical="center"/>
    </xf>
    <xf numFmtId="0" fontId="0" fillId="5" borderId="25" xfId="0" applyFill="1" applyBorder="1">
      <alignment vertical="center"/>
    </xf>
    <xf numFmtId="0" fontId="0" fillId="5" borderId="52" xfId="0" applyFill="1" applyBorder="1">
      <alignment vertical="center"/>
    </xf>
    <xf numFmtId="0" fontId="0" fillId="5" borderId="13" xfId="0" applyFill="1" applyBorder="1">
      <alignment vertical="center"/>
    </xf>
    <xf numFmtId="0" fontId="25" fillId="0" borderId="0" xfId="0" applyFont="1">
      <alignment vertical="center"/>
    </xf>
    <xf numFmtId="0" fontId="26" fillId="0" borderId="0" xfId="0" applyFont="1">
      <alignment vertical="center"/>
    </xf>
    <xf numFmtId="0" fontId="27" fillId="0" borderId="0" xfId="2" applyFont="1" applyAlignment="1">
      <alignment horizontal="right" vertical="center"/>
    </xf>
    <xf numFmtId="0" fontId="28" fillId="0" borderId="0" xfId="0" applyFont="1" applyAlignment="1">
      <alignment horizontal="right" vertical="center"/>
    </xf>
    <xf numFmtId="0" fontId="0" fillId="5" borderId="14" xfId="0" applyFill="1" applyBorder="1">
      <alignment vertical="center"/>
    </xf>
    <xf numFmtId="0" fontId="0" fillId="5" borderId="0" xfId="0" applyFill="1" applyBorder="1">
      <alignment vertical="center"/>
    </xf>
    <xf numFmtId="0" fontId="0" fillId="5" borderId="15" xfId="0" applyFill="1" applyBorder="1">
      <alignment vertical="center"/>
    </xf>
    <xf numFmtId="0" fontId="23" fillId="5" borderId="14" xfId="2" applyFill="1" applyBorder="1">
      <alignment vertical="center"/>
    </xf>
    <xf numFmtId="0" fontId="23" fillId="5" borderId="0" xfId="0" applyFont="1" applyFill="1" applyBorder="1">
      <alignment vertical="center"/>
    </xf>
    <xf numFmtId="0" fontId="0" fillId="5" borderId="16" xfId="0" applyFill="1" applyBorder="1">
      <alignment vertical="center"/>
    </xf>
    <xf numFmtId="0" fontId="0" fillId="5" borderId="1" xfId="0" applyFill="1" applyBorder="1">
      <alignment vertical="center"/>
    </xf>
    <xf numFmtId="0" fontId="0" fillId="5" borderId="17" xfId="0" applyFill="1" applyBorder="1">
      <alignment vertical="center"/>
    </xf>
    <xf numFmtId="0" fontId="24" fillId="3" borderId="0" xfId="0" applyFont="1" applyFill="1" applyAlignment="1">
      <alignment horizontal="center" vertical="center"/>
    </xf>
    <xf numFmtId="0" fontId="32" fillId="3" borderId="0" xfId="0" applyFont="1" applyFill="1">
      <alignment vertical="center"/>
    </xf>
    <xf numFmtId="0" fontId="31" fillId="3" borderId="0" xfId="0" applyFont="1" applyFill="1" applyAlignment="1">
      <alignment horizontal="center"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5" borderId="10" xfId="0" applyFill="1" applyBorder="1">
      <alignment vertical="center"/>
    </xf>
    <xf numFmtId="2" fontId="33" fillId="0" borderId="40" xfId="0" applyNumberFormat="1" applyFont="1" applyBorder="1" applyAlignment="1">
      <alignment horizontal="center" vertical="center"/>
    </xf>
    <xf numFmtId="0" fontId="22" fillId="0" borderId="40" xfId="0" applyFont="1" applyBorder="1" applyAlignment="1">
      <alignment horizontal="center" vertical="center"/>
    </xf>
    <xf numFmtId="177" fontId="22" fillId="0" borderId="40" xfId="0" applyNumberFormat="1" applyFont="1" applyBorder="1">
      <alignment vertical="center"/>
    </xf>
    <xf numFmtId="177" fontId="33" fillId="0" borderId="41" xfId="0" applyNumberFormat="1" applyFont="1" applyBorder="1">
      <alignment vertical="center"/>
    </xf>
    <xf numFmtId="0" fontId="0" fillId="5" borderId="0" xfId="0" applyFill="1" applyBorder="1" applyAlignment="1">
      <alignment horizontal="right" vertical="center"/>
    </xf>
    <xf numFmtId="0" fontId="35" fillId="3" borderId="0" xfId="0" applyFont="1" applyFill="1" applyAlignment="1">
      <alignment horizontal="center" vertical="center"/>
    </xf>
    <xf numFmtId="0" fontId="36" fillId="0" borderId="0" xfId="4"/>
    <xf numFmtId="178" fontId="36" fillId="0" borderId="0" xfId="4" applyNumberFormat="1"/>
    <xf numFmtId="0" fontId="37" fillId="0" borderId="0" xfId="4" applyFont="1"/>
    <xf numFmtId="0" fontId="0" fillId="6" borderId="0" xfId="0" applyFill="1">
      <alignment vertical="center"/>
    </xf>
    <xf numFmtId="0" fontId="9" fillId="6" borderId="31" xfId="0" applyFont="1" applyFill="1" applyBorder="1" applyAlignment="1">
      <alignment horizontal="center" vertical="center"/>
    </xf>
    <xf numFmtId="177" fontId="9" fillId="6" borderId="31" xfId="0" applyNumberFormat="1" applyFont="1" applyFill="1" applyBorder="1">
      <alignment vertical="center"/>
    </xf>
    <xf numFmtId="177" fontId="9" fillId="6" borderId="44" xfId="0" applyNumberFormat="1" applyFont="1" applyFill="1" applyBorder="1">
      <alignment vertical="center"/>
    </xf>
    <xf numFmtId="0" fontId="0" fillId="0" borderId="14" xfId="0" applyBorder="1">
      <alignment vertical="center"/>
    </xf>
    <xf numFmtId="0" fontId="0" fillId="0" borderId="15" xfId="0" applyBorder="1">
      <alignment vertical="center"/>
    </xf>
    <xf numFmtId="0" fontId="36" fillId="0" borderId="14" xfId="4" applyBorder="1"/>
    <xf numFmtId="178" fontId="36" fillId="0" borderId="0" xfId="4" applyNumberFormat="1" applyBorder="1"/>
    <xf numFmtId="178" fontId="36" fillId="0" borderId="15" xfId="4" applyNumberFormat="1" applyBorder="1"/>
    <xf numFmtId="0" fontId="36" fillId="0" borderId="0" xfId="4" applyBorder="1"/>
    <xf numFmtId="0" fontId="36" fillId="0" borderId="15" xfId="4" applyBorder="1"/>
    <xf numFmtId="0" fontId="37" fillId="0" borderId="0" xfId="4" applyFont="1" applyBorder="1"/>
    <xf numFmtId="0" fontId="0" fillId="0" borderId="16" xfId="0" applyBorder="1">
      <alignment vertical="center"/>
    </xf>
    <xf numFmtId="0" fontId="0" fillId="0" borderId="17" xfId="0" applyBorder="1">
      <alignment vertical="center"/>
    </xf>
    <xf numFmtId="0" fontId="0" fillId="0" borderId="25" xfId="0" applyBorder="1">
      <alignment vertical="center"/>
    </xf>
    <xf numFmtId="0" fontId="0" fillId="0" borderId="52" xfId="0" applyBorder="1">
      <alignment vertical="center"/>
    </xf>
    <xf numFmtId="0" fontId="0" fillId="0" borderId="13" xfId="0" applyBorder="1">
      <alignment vertical="center"/>
    </xf>
    <xf numFmtId="0" fontId="39" fillId="3" borderId="0" xfId="0" applyFont="1" applyFill="1" applyAlignment="1">
      <alignment vertical="top"/>
    </xf>
    <xf numFmtId="0" fontId="34" fillId="3" borderId="0" xfId="3" applyFill="1" applyAlignment="1" applyProtection="1">
      <alignment horizontal="left" vertical="top"/>
    </xf>
    <xf numFmtId="0" fontId="0" fillId="0" borderId="1" xfId="0" applyBorder="1" applyAlignment="1">
      <alignment horizontal="center" vertical="center"/>
    </xf>
    <xf numFmtId="0" fontId="3" fillId="3" borderId="0" xfId="0" applyFont="1" applyFill="1" applyAlignment="1">
      <alignment horizontal="center" vertical="center"/>
    </xf>
    <xf numFmtId="0" fontId="4" fillId="3" borderId="0" xfId="0" applyFont="1" applyFill="1" applyBorder="1" applyAlignment="1">
      <alignment horizontal="center" vertical="center"/>
    </xf>
    <xf numFmtId="0" fontId="40" fillId="3" borderId="0" xfId="0" applyFont="1" applyFill="1" applyAlignment="1">
      <alignment vertical="top"/>
    </xf>
    <xf numFmtId="0" fontId="0" fillId="0" borderId="0" xfId="0" applyFill="1" applyAlignment="1">
      <alignment horizontal="center" vertical="center"/>
    </xf>
    <xf numFmtId="0" fontId="0" fillId="0" borderId="0" xfId="0" applyFill="1">
      <alignment vertical="center"/>
    </xf>
    <xf numFmtId="0" fontId="2" fillId="3" borderId="39" xfId="0" applyFont="1" applyFill="1" applyBorder="1" applyAlignment="1">
      <alignment horizontal="center" vertical="center"/>
    </xf>
    <xf numFmtId="0" fontId="0" fillId="3" borderId="35" xfId="0" applyFill="1" applyBorder="1" applyAlignment="1">
      <alignment vertical="center"/>
    </xf>
    <xf numFmtId="0" fontId="0" fillId="3" borderId="29" xfId="0" applyFill="1" applyBorder="1" applyAlignment="1">
      <alignment vertical="center"/>
    </xf>
    <xf numFmtId="0" fontId="2" fillId="3" borderId="42" xfId="0" applyFont="1" applyFill="1" applyBorder="1" applyAlignment="1">
      <alignment horizontal="center" vertical="center"/>
    </xf>
    <xf numFmtId="0" fontId="2" fillId="3" borderId="56" xfId="0" applyFont="1" applyFill="1" applyBorder="1" applyAlignment="1">
      <alignment horizontal="center" vertical="center"/>
    </xf>
    <xf numFmtId="0" fontId="18" fillId="3" borderId="0" xfId="0" applyFont="1" applyFill="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9" xfId="0" applyFont="1" applyFill="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2" fillId="3" borderId="1" xfId="0" applyFont="1" applyFill="1" applyBorder="1" applyAlignment="1">
      <alignment horizontal="center" vertical="center"/>
    </xf>
    <xf numFmtId="0" fontId="0" fillId="3" borderId="10" xfId="0" applyFill="1" applyBorder="1" applyAlignment="1">
      <alignment horizontal="center" vertical="center"/>
    </xf>
    <xf numFmtId="0" fontId="0" fillId="3" borderId="37"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0" fillId="4" borderId="49" xfId="0" applyFill="1" applyBorder="1" applyAlignment="1">
      <alignment horizontal="center" vertical="center" wrapText="1" shrinkToFit="1"/>
    </xf>
    <xf numFmtId="0" fontId="0" fillId="4" borderId="27" xfId="0" applyFill="1" applyBorder="1" applyAlignment="1">
      <alignment horizontal="center" vertical="center"/>
    </xf>
    <xf numFmtId="0" fontId="0" fillId="4" borderId="32" xfId="0" applyFill="1" applyBorder="1" applyAlignment="1">
      <alignment horizontal="center" vertical="center"/>
    </xf>
    <xf numFmtId="0" fontId="0" fillId="4" borderId="50" xfId="0" applyFill="1" applyBorder="1" applyAlignment="1">
      <alignment horizontal="center" vertical="center" wrapText="1" shrinkToFit="1"/>
    </xf>
    <xf numFmtId="0" fontId="0" fillId="4" borderId="23" xfId="0" applyFill="1" applyBorder="1" applyAlignment="1">
      <alignment horizontal="center" vertical="center"/>
    </xf>
    <xf numFmtId="0" fontId="0" fillId="4" borderId="33" xfId="0" applyFill="1" applyBorder="1" applyAlignment="1">
      <alignment horizontal="center" vertical="center"/>
    </xf>
    <xf numFmtId="0" fontId="0" fillId="4" borderId="51" xfId="0" applyFill="1" applyBorder="1" applyAlignment="1">
      <alignment horizontal="center" vertical="center" wrapText="1" shrinkToFit="1"/>
    </xf>
    <xf numFmtId="0" fontId="0" fillId="4" borderId="24" xfId="0" applyFill="1" applyBorder="1" applyAlignment="1">
      <alignment horizontal="center" vertical="center"/>
    </xf>
    <xf numFmtId="0" fontId="0" fillId="4" borderId="34" xfId="0" applyFill="1" applyBorder="1" applyAlignment="1">
      <alignment horizontal="center" vertical="center"/>
    </xf>
    <xf numFmtId="0" fontId="13" fillId="2" borderId="8"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2" fillId="2" borderId="40" xfId="0" applyFont="1" applyFill="1" applyBorder="1" applyAlignment="1">
      <alignment horizontal="center" vertical="center" shrinkToFit="1"/>
    </xf>
    <xf numFmtId="0" fontId="13" fillId="2" borderId="40"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21" fillId="4" borderId="2" xfId="0" applyFont="1" applyFill="1" applyBorder="1" applyAlignment="1">
      <alignment horizontal="center" vertical="center" shrinkToFit="1"/>
    </xf>
    <xf numFmtId="0" fontId="21" fillId="4" borderId="26" xfId="0" applyFont="1" applyFill="1" applyBorder="1" applyAlignment="1">
      <alignment horizontal="center" vertical="center" shrinkToFit="1"/>
    </xf>
    <xf numFmtId="0" fontId="21" fillId="4" borderId="29" xfId="0" applyFont="1" applyFill="1" applyBorder="1" applyAlignment="1">
      <alignment horizontal="center" vertical="center" shrinkToFit="1"/>
    </xf>
    <xf numFmtId="0" fontId="13" fillId="4" borderId="14" xfId="0" applyFont="1" applyFill="1" applyBorder="1" applyAlignment="1">
      <alignment horizontal="center" vertical="center"/>
    </xf>
    <xf numFmtId="0" fontId="13" fillId="4" borderId="0" xfId="0" applyFont="1" applyFill="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3" borderId="0" xfId="0" applyFont="1" applyFill="1" applyBorder="1" applyAlignment="1">
      <alignment horizontal="center" vertical="center"/>
    </xf>
    <xf numFmtId="0" fontId="0" fillId="2" borderId="2" xfId="0" applyFill="1" applyBorder="1" applyAlignment="1">
      <alignment horizontal="center" vertical="center"/>
    </xf>
    <xf numFmtId="0" fontId="0" fillId="2" borderId="26" xfId="0" applyFill="1" applyBorder="1" applyAlignment="1">
      <alignment horizontal="center" vertical="center"/>
    </xf>
    <xf numFmtId="0" fontId="0" fillId="2" borderId="3" xfId="0" applyFill="1" applyBorder="1" applyAlignment="1">
      <alignment horizontal="center" vertical="center"/>
    </xf>
    <xf numFmtId="0" fontId="2" fillId="2" borderId="35" xfId="0" applyFont="1" applyFill="1"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2" borderId="36"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6" xfId="0" applyFill="1" applyBorder="1" applyAlignment="1">
      <alignment horizontal="center" vertical="center"/>
    </xf>
    <xf numFmtId="0" fontId="0" fillId="2" borderId="1" xfId="0" applyFill="1" applyBorder="1" applyAlignment="1">
      <alignment horizontal="center" vertical="center"/>
    </xf>
    <xf numFmtId="0" fontId="0" fillId="2" borderId="38" xfId="0" applyFill="1" applyBorder="1" applyAlignment="1">
      <alignment horizontal="center" vertical="center"/>
    </xf>
    <xf numFmtId="0" fontId="0"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7" xfId="0" applyFont="1" applyFill="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42" xfId="0" applyFont="1" applyBorder="1" applyAlignment="1">
      <alignment horizontal="center" vertical="center"/>
    </xf>
    <xf numFmtId="0" fontId="7" fillId="0" borderId="10" xfId="0" applyFont="1" applyBorder="1" applyAlignment="1">
      <alignment horizontal="center" vertical="center"/>
    </xf>
    <xf numFmtId="0" fontId="8" fillId="6" borderId="43" xfId="0" applyFont="1" applyFill="1" applyBorder="1" applyAlignment="1">
      <alignment horizontal="center" vertical="center"/>
    </xf>
    <xf numFmtId="0" fontId="8" fillId="6" borderId="31" xfId="0" applyFont="1" applyFill="1" applyBorder="1" applyAlignment="1">
      <alignment horizontal="center" vertical="center"/>
    </xf>
  </cellXfs>
  <cellStyles count="5">
    <cellStyle name="ハイパーリンク" xfId="3" builtinId="8"/>
    <cellStyle name="警告文" xfId="2" builtinId="11"/>
    <cellStyle name="標準" xfId="0" builtinId="0"/>
    <cellStyle name="標準 2" xfId="4"/>
    <cellStyle name="標準_コピー ～ 別記様式２生産計画、生産記録" xfId="1"/>
  </cellStyles>
  <dxfs count="18">
    <dxf>
      <font>
        <color theme="3"/>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b/>
        <i val="0"/>
        <strike val="0"/>
        <color rgb="FFFF0000"/>
      </font>
      <numFmt numFmtId="0" formatCode="General"/>
    </dxf>
    <dxf>
      <font>
        <color theme="3"/>
      </font>
    </dxf>
    <dxf>
      <font>
        <b/>
        <i val="0"/>
        <strike val="0"/>
        <color theme="3"/>
      </font>
      <numFmt numFmtId="0" formatCode="General"/>
    </dxf>
    <dxf>
      <font>
        <color rgb="FFFF0000"/>
      </font>
    </dxf>
    <dxf>
      <font>
        <condense val="0"/>
        <extend val="0"/>
        <color rgb="FF9C0006"/>
      </font>
      <fill>
        <patternFill>
          <bgColor rgb="FFFFC7CE"/>
        </patternFill>
      </fill>
    </dxf>
    <dxf>
      <font>
        <color theme="3"/>
      </font>
    </dxf>
    <dxf>
      <font>
        <color rgb="FFFF0000"/>
      </font>
    </dxf>
    <dxf>
      <font>
        <condense val="0"/>
        <extend val="0"/>
        <color rgb="FF9C0006"/>
      </font>
      <fill>
        <patternFill>
          <bgColor rgb="FFFFC7CE"/>
        </patternFill>
      </fill>
    </dxf>
    <dxf>
      <font>
        <condense val="0"/>
        <extend val="0"/>
        <color rgb="FF9C0006"/>
      </font>
      <fill>
        <patternFill>
          <bgColor rgb="FFFFC7CE"/>
        </patternFill>
      </fill>
    </dxf>
    <dxf>
      <font>
        <b/>
        <i val="0"/>
        <strike val="0"/>
        <color rgb="FFFF0000"/>
      </font>
      <numFmt numFmtId="0" formatCode="General"/>
    </dxf>
    <dxf>
      <font>
        <color theme="3"/>
      </font>
    </dxf>
    <dxf>
      <font>
        <b/>
        <i val="0"/>
        <strike val="0"/>
        <color theme="3"/>
      </font>
      <numFmt numFmtId="0" formatCode="General"/>
    </dxf>
    <dxf>
      <font>
        <color rgb="FFFF0000"/>
      </font>
    </dxf>
    <dxf>
      <font>
        <condense val="0"/>
        <extend val="0"/>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110484</xdr:colOff>
      <xdr:row>28</xdr:row>
      <xdr:rowOff>66675</xdr:rowOff>
    </xdr:from>
    <xdr:to>
      <xdr:col>8</xdr:col>
      <xdr:colOff>704849</xdr:colOff>
      <xdr:row>29</xdr:row>
      <xdr:rowOff>180975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511034" y="4772025"/>
          <a:ext cx="1356365"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110484</xdr:colOff>
      <xdr:row>28</xdr:row>
      <xdr:rowOff>66675</xdr:rowOff>
    </xdr:from>
    <xdr:to>
      <xdr:col>8</xdr:col>
      <xdr:colOff>704849</xdr:colOff>
      <xdr:row>29</xdr:row>
      <xdr:rowOff>180975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4511034" y="4714875"/>
          <a:ext cx="1356365"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itama.lg.jp/a0903/sehikijun.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ref.saitama.lg.jp/uploaded/attachment/552004.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83"/>
  <sheetViews>
    <sheetView tabSelected="1" view="pageBreakPreview" zoomScale="90" zoomScaleNormal="100" zoomScaleSheetLayoutView="90" workbookViewId="0"/>
  </sheetViews>
  <sheetFormatPr defaultRowHeight="13.5"/>
  <cols>
    <col min="1" max="1" width="1.875" customWidth="1"/>
    <col min="2" max="2" width="4" customWidth="1"/>
    <col min="3" max="3" width="10.625" customWidth="1"/>
    <col min="4" max="5" width="10.625" style="1" customWidth="1"/>
    <col min="6" max="8" width="10" style="1" customWidth="1"/>
    <col min="9" max="14" width="10" customWidth="1"/>
    <col min="15" max="15" width="10" style="19" customWidth="1"/>
    <col min="20" max="20" width="11.375" customWidth="1"/>
  </cols>
  <sheetData>
    <row r="1" spans="1:18" ht="14.25">
      <c r="A1" s="18" t="s">
        <v>124</v>
      </c>
      <c r="B1" s="19"/>
      <c r="C1" s="19"/>
      <c r="D1" s="20"/>
      <c r="E1" s="20"/>
      <c r="F1" s="20"/>
      <c r="G1" s="20"/>
      <c r="H1" s="20"/>
      <c r="I1" s="19"/>
      <c r="J1" s="19"/>
      <c r="K1" s="19"/>
      <c r="L1" s="19"/>
      <c r="M1" s="19"/>
      <c r="N1" s="19"/>
    </row>
    <row r="2" spans="1:18" ht="14.25">
      <c r="B2" s="18" t="s">
        <v>35</v>
      </c>
      <c r="C2" s="19"/>
      <c r="D2" s="20"/>
      <c r="E2" s="20"/>
      <c r="F2" s="20"/>
      <c r="G2" s="20"/>
      <c r="H2" s="20"/>
      <c r="I2" s="19"/>
      <c r="J2" s="19"/>
      <c r="K2" s="19"/>
      <c r="L2" s="19"/>
      <c r="M2" s="19"/>
      <c r="N2" s="19"/>
    </row>
    <row r="3" spans="1:18" ht="21" customHeight="1">
      <c r="A3" s="133" t="s">
        <v>32</v>
      </c>
      <c r="B3" s="133"/>
      <c r="C3" s="133"/>
      <c r="D3" s="133"/>
      <c r="E3" s="133"/>
      <c r="F3" s="133"/>
      <c r="G3" s="133"/>
      <c r="H3" s="133"/>
      <c r="I3" s="133"/>
      <c r="J3" s="133"/>
      <c r="K3" s="133"/>
      <c r="L3" s="133"/>
      <c r="M3" s="133"/>
      <c r="N3" s="133"/>
      <c r="O3" s="133"/>
    </row>
    <row r="4" spans="1:18" ht="14.25">
      <c r="A4" s="19"/>
      <c r="B4" s="21" t="s">
        <v>0</v>
      </c>
      <c r="C4" s="20"/>
      <c r="D4" s="20"/>
      <c r="E4" s="20"/>
      <c r="F4" s="20"/>
      <c r="G4" s="20"/>
      <c r="H4" s="20"/>
      <c r="I4" s="20"/>
      <c r="J4" s="20"/>
      <c r="K4" s="20"/>
      <c r="L4" s="20"/>
      <c r="M4" s="19"/>
      <c r="N4" s="19"/>
    </row>
    <row r="5" spans="1:18" ht="8.25" customHeight="1" thickBot="1">
      <c r="A5" s="19"/>
      <c r="B5" s="21"/>
      <c r="C5" s="20"/>
      <c r="D5" s="20"/>
      <c r="E5" s="20"/>
      <c r="F5" s="20"/>
      <c r="G5" s="20"/>
      <c r="H5" s="20"/>
      <c r="I5" s="20"/>
      <c r="J5" s="20"/>
      <c r="K5" s="20"/>
      <c r="L5" s="20"/>
      <c r="M5" s="19"/>
      <c r="N5" s="19"/>
    </row>
    <row r="6" spans="1:18" ht="14.25">
      <c r="A6" s="19"/>
      <c r="B6" s="19"/>
      <c r="C6" s="134" t="s">
        <v>2</v>
      </c>
      <c r="D6" s="135"/>
      <c r="E6" s="140" t="s">
        <v>1</v>
      </c>
      <c r="F6" s="140"/>
      <c r="G6" s="141"/>
      <c r="H6" s="22"/>
      <c r="I6" s="21"/>
      <c r="J6" s="21"/>
      <c r="K6" s="21"/>
      <c r="L6" s="128" t="s">
        <v>116</v>
      </c>
      <c r="M6" s="129"/>
      <c r="N6" s="130"/>
    </row>
    <row r="7" spans="1:18" ht="14.25">
      <c r="A7" s="19"/>
      <c r="B7" s="19"/>
      <c r="C7" s="136"/>
      <c r="D7" s="137"/>
      <c r="E7" s="47" t="s">
        <v>3</v>
      </c>
      <c r="F7" s="10" t="s">
        <v>4</v>
      </c>
      <c r="G7" s="11" t="s">
        <v>5</v>
      </c>
      <c r="H7" s="22"/>
      <c r="I7" s="21"/>
      <c r="J7" s="21"/>
      <c r="K7" s="21"/>
      <c r="L7" s="131" t="s">
        <v>117</v>
      </c>
      <c r="M7" s="147"/>
      <c r="N7" s="148"/>
    </row>
    <row r="8" spans="1:18" ht="15" thickBot="1">
      <c r="A8" s="19"/>
      <c r="B8" s="19"/>
      <c r="C8" s="138"/>
      <c r="D8" s="139"/>
      <c r="E8" s="48" t="s">
        <v>6</v>
      </c>
      <c r="F8" s="43" t="s">
        <v>7</v>
      </c>
      <c r="G8" s="44" t="s">
        <v>8</v>
      </c>
      <c r="H8" s="123"/>
      <c r="I8" s="21"/>
      <c r="J8" s="21"/>
      <c r="K8" s="21"/>
      <c r="L8" s="131" t="s">
        <v>118</v>
      </c>
      <c r="M8" s="147"/>
      <c r="N8" s="148"/>
    </row>
    <row r="9" spans="1:18" ht="15" thickBot="1">
      <c r="A9" s="19"/>
      <c r="B9" s="19"/>
      <c r="C9" s="142"/>
      <c r="D9" s="143"/>
      <c r="E9" s="49"/>
      <c r="F9" s="45"/>
      <c r="G9" s="46"/>
      <c r="H9" s="22"/>
      <c r="I9" s="21"/>
      <c r="J9" s="21"/>
      <c r="K9" s="21"/>
      <c r="L9" s="132" t="s">
        <v>119</v>
      </c>
      <c r="M9" s="149"/>
      <c r="N9" s="150"/>
    </row>
    <row r="10" spans="1:18" ht="14.25">
      <c r="A10" s="19"/>
      <c r="B10" s="19"/>
      <c r="C10" s="21"/>
      <c r="D10" s="22"/>
      <c r="E10" s="22"/>
      <c r="F10" s="22"/>
      <c r="G10" s="22"/>
      <c r="H10" s="22"/>
      <c r="I10" s="21"/>
      <c r="J10" s="21"/>
      <c r="K10" s="21"/>
      <c r="L10" s="21"/>
      <c r="M10" s="19"/>
      <c r="N10" s="19"/>
    </row>
    <row r="11" spans="1:18" ht="13.5" customHeight="1">
      <c r="A11" s="19"/>
      <c r="B11" s="19"/>
      <c r="C11" s="144" t="s">
        <v>9</v>
      </c>
      <c r="D11" s="144"/>
      <c r="E11" s="22"/>
      <c r="F11" s="145" t="s">
        <v>10</v>
      </c>
      <c r="G11" s="145"/>
      <c r="H11" s="21"/>
      <c r="I11" s="22" t="s">
        <v>11</v>
      </c>
      <c r="J11" s="21"/>
      <c r="K11" s="144" t="s">
        <v>12</v>
      </c>
      <c r="L11" s="144"/>
      <c r="M11" s="19"/>
      <c r="N11" s="19"/>
      <c r="R11" s="70"/>
    </row>
    <row r="12" spans="1:18" ht="15" thickBot="1">
      <c r="A12" s="19"/>
      <c r="B12" s="19"/>
      <c r="C12" s="146" t="s">
        <v>13</v>
      </c>
      <c r="D12" s="146"/>
      <c r="E12" s="22"/>
      <c r="F12" s="145"/>
      <c r="G12" s="145"/>
      <c r="H12" s="21"/>
      <c r="I12" s="22" t="s">
        <v>14</v>
      </c>
      <c r="J12" s="21"/>
      <c r="K12" s="144" t="s">
        <v>13</v>
      </c>
      <c r="L12" s="144"/>
      <c r="M12" s="19"/>
      <c r="N12" s="19"/>
    </row>
    <row r="13" spans="1:18" ht="15" thickBot="1">
      <c r="A13" s="19"/>
      <c r="B13" s="19"/>
      <c r="C13" s="151"/>
      <c r="D13" s="152"/>
      <c r="E13" s="22" t="s">
        <v>15</v>
      </c>
      <c r="F13" s="4" t="s">
        <v>16</v>
      </c>
      <c r="G13" s="42">
        <f>E9</f>
        <v>0</v>
      </c>
      <c r="H13" s="22" t="s">
        <v>15</v>
      </c>
      <c r="I13" s="3">
        <f>IF(C9="",0,VLOOKUP($C$9,$T$25:$W$32,2,FALSE))</f>
        <v>0</v>
      </c>
      <c r="J13" s="22" t="s">
        <v>17</v>
      </c>
      <c r="K13" s="4" t="s">
        <v>16</v>
      </c>
      <c r="L13" s="35">
        <f>$C$13*G13/100*I13/100</f>
        <v>0</v>
      </c>
      <c r="M13" s="19"/>
      <c r="N13" s="19"/>
    </row>
    <row r="14" spans="1:18" ht="7.5" customHeight="1" thickBot="1">
      <c r="A14" s="19"/>
      <c r="B14" s="19"/>
      <c r="C14" s="153"/>
      <c r="D14" s="154"/>
      <c r="E14" s="22"/>
      <c r="F14" s="2"/>
      <c r="G14" s="5"/>
      <c r="H14" s="22"/>
      <c r="I14" s="6"/>
      <c r="J14" s="22"/>
      <c r="K14" s="2"/>
      <c r="L14" s="12"/>
      <c r="M14" s="19"/>
      <c r="N14" s="19"/>
    </row>
    <row r="15" spans="1:18" ht="15" thickBot="1">
      <c r="A15" s="19"/>
      <c r="B15" s="19"/>
      <c r="C15" s="153"/>
      <c r="D15" s="154"/>
      <c r="E15" s="22" t="s">
        <v>15</v>
      </c>
      <c r="F15" s="4" t="s">
        <v>4</v>
      </c>
      <c r="G15" s="42">
        <f>F9</f>
        <v>0</v>
      </c>
      <c r="H15" s="123" t="s">
        <v>15</v>
      </c>
      <c r="I15" s="3">
        <f>IF(C9="",0,VLOOKUP($C$9,$T$25:$W$32,3,FALSE))</f>
        <v>0</v>
      </c>
      <c r="J15" s="123" t="s">
        <v>17</v>
      </c>
      <c r="K15" s="4" t="s">
        <v>4</v>
      </c>
      <c r="L15" s="35">
        <f>$C$13*G15/100*I15/100</f>
        <v>0</v>
      </c>
      <c r="M15" s="19"/>
      <c r="N15" s="19"/>
    </row>
    <row r="16" spans="1:18" ht="7.5" customHeight="1" thickBot="1">
      <c r="A16" s="19"/>
      <c r="B16" s="19"/>
      <c r="C16" s="153"/>
      <c r="D16" s="154"/>
      <c r="E16" s="22"/>
      <c r="F16" s="2"/>
      <c r="G16" s="5"/>
      <c r="H16" s="21"/>
      <c r="I16" s="6"/>
      <c r="J16" s="21"/>
      <c r="K16" s="2"/>
      <c r="L16" s="12"/>
      <c r="M16" s="19"/>
      <c r="N16" s="19"/>
    </row>
    <row r="17" spans="1:33" ht="15" thickBot="1">
      <c r="A17" s="19"/>
      <c r="B17" s="19"/>
      <c r="C17" s="155"/>
      <c r="D17" s="156"/>
      <c r="E17" s="22" t="s">
        <v>15</v>
      </c>
      <c r="F17" s="4" t="s">
        <v>5</v>
      </c>
      <c r="G17" s="42">
        <f>+G9</f>
        <v>0</v>
      </c>
      <c r="H17" s="123" t="s">
        <v>15</v>
      </c>
      <c r="I17" s="3">
        <f>IF(C9="",0,VLOOKUP($C$9,$T$25:$W$32,4,FALSE))</f>
        <v>0</v>
      </c>
      <c r="J17" s="123" t="s">
        <v>17</v>
      </c>
      <c r="K17" s="4" t="s">
        <v>30</v>
      </c>
      <c r="L17" s="35">
        <f>$C$13*G17/100*I17/100</f>
        <v>0</v>
      </c>
      <c r="M17" s="19"/>
      <c r="N17" s="19"/>
      <c r="S17" s="72" t="s">
        <v>58</v>
      </c>
      <c r="T17" s="73"/>
      <c r="U17" s="73"/>
      <c r="V17" s="73"/>
      <c r="W17" s="73"/>
      <c r="X17" s="74"/>
      <c r="Z17" s="117" t="s">
        <v>109</v>
      </c>
      <c r="AA17" s="118"/>
      <c r="AB17" s="118"/>
      <c r="AC17" s="118"/>
      <c r="AD17" s="118"/>
      <c r="AE17" s="118"/>
      <c r="AF17" s="118"/>
      <c r="AG17" s="119"/>
    </row>
    <row r="18" spans="1:33" ht="5.25" customHeight="1" thickBot="1">
      <c r="A18" s="26"/>
      <c r="B18" s="26"/>
      <c r="C18" s="26"/>
      <c r="D18" s="27"/>
      <c r="E18" s="27"/>
      <c r="F18" s="122"/>
      <c r="G18" s="122"/>
      <c r="H18" s="27"/>
      <c r="I18" s="29"/>
      <c r="J18" s="26"/>
      <c r="K18" s="29"/>
      <c r="L18" s="29"/>
      <c r="M18" s="26"/>
      <c r="N18" s="26"/>
      <c r="O18" s="26"/>
      <c r="S18" s="79"/>
      <c r="T18" s="80"/>
      <c r="U18" s="80"/>
      <c r="V18" s="80"/>
      <c r="W18" s="80"/>
      <c r="X18" s="81"/>
      <c r="Z18" s="107"/>
      <c r="AA18" s="71"/>
      <c r="AB18" s="71"/>
      <c r="AC18" s="71"/>
      <c r="AD18" s="71"/>
      <c r="AE18" s="71"/>
      <c r="AF18" s="71"/>
      <c r="AG18" s="108"/>
    </row>
    <row r="19" spans="1:33" ht="5.25" customHeight="1">
      <c r="A19" s="19"/>
      <c r="B19" s="19"/>
      <c r="C19" s="19"/>
      <c r="D19" s="20"/>
      <c r="E19" s="20"/>
      <c r="F19" s="20"/>
      <c r="G19" s="20"/>
      <c r="H19" s="20"/>
      <c r="I19" s="19"/>
      <c r="J19" s="19"/>
      <c r="K19" s="19"/>
      <c r="L19" s="19"/>
      <c r="M19" s="19"/>
      <c r="N19" s="19"/>
      <c r="S19" s="79"/>
      <c r="T19" s="80"/>
      <c r="U19" s="80"/>
      <c r="V19" s="80"/>
      <c r="W19" s="80"/>
      <c r="X19" s="81"/>
      <c r="Z19" s="107"/>
      <c r="AA19" s="71"/>
      <c r="AB19" s="71"/>
      <c r="AC19" s="71"/>
      <c r="AD19" s="71"/>
      <c r="AE19" s="71"/>
      <c r="AF19" s="71"/>
      <c r="AG19" s="108"/>
    </row>
    <row r="20" spans="1:33" ht="14.25">
      <c r="A20" s="19"/>
      <c r="B20" s="21" t="s">
        <v>41</v>
      </c>
      <c r="C20" s="19"/>
      <c r="D20" s="20"/>
      <c r="E20" s="20"/>
      <c r="F20" s="20"/>
      <c r="G20" s="20"/>
      <c r="H20" s="20"/>
      <c r="I20" s="19"/>
      <c r="J20" s="19"/>
      <c r="K20" s="19"/>
      <c r="M20" s="19"/>
      <c r="N20" s="19"/>
      <c r="S20" s="79"/>
      <c r="T20" s="93" t="s">
        <v>54</v>
      </c>
      <c r="U20" s="80"/>
      <c r="V20" s="80"/>
      <c r="W20" s="80"/>
      <c r="X20" s="81"/>
      <c r="Z20" s="107"/>
      <c r="AA20" s="71"/>
      <c r="AB20" s="71"/>
      <c r="AC20" s="71"/>
      <c r="AD20" s="71"/>
      <c r="AE20" s="71"/>
      <c r="AF20" s="71"/>
      <c r="AG20" s="108"/>
    </row>
    <row r="21" spans="1:33" ht="5.25" customHeight="1">
      <c r="A21" s="19"/>
      <c r="B21" s="21"/>
      <c r="C21" s="19"/>
      <c r="D21" s="20"/>
      <c r="E21" s="20"/>
      <c r="F21" s="20"/>
      <c r="G21" s="20"/>
      <c r="H21" s="20"/>
      <c r="I21" s="19"/>
      <c r="J21" s="19"/>
      <c r="K21" s="19"/>
      <c r="L21" s="22"/>
      <c r="M21" s="19"/>
      <c r="N21" s="19"/>
      <c r="S21" s="79"/>
      <c r="T21" s="80"/>
      <c r="U21" s="80"/>
      <c r="V21" s="80"/>
      <c r="W21" s="80"/>
      <c r="X21" s="81"/>
      <c r="Z21" s="107"/>
      <c r="AA21" s="71"/>
      <c r="AB21" s="71"/>
      <c r="AC21" s="71"/>
      <c r="AD21" s="71"/>
      <c r="AE21" s="71"/>
      <c r="AF21" s="71"/>
      <c r="AG21" s="108"/>
    </row>
    <row r="22" spans="1:33" ht="15" thickBot="1">
      <c r="A22" s="19"/>
      <c r="B22" s="19"/>
      <c r="C22" s="21" t="s">
        <v>39</v>
      </c>
      <c r="D22" s="19"/>
      <c r="E22" s="19"/>
      <c r="F22" s="19"/>
      <c r="G22" s="19"/>
      <c r="M22" s="22"/>
      <c r="N22" s="21"/>
      <c r="O22" s="21"/>
      <c r="S22" s="79"/>
      <c r="T22" s="80"/>
      <c r="U22" s="80"/>
      <c r="V22" s="80"/>
      <c r="W22" s="80"/>
      <c r="X22" s="81"/>
      <c r="Z22" s="109" t="s">
        <v>68</v>
      </c>
      <c r="AA22" s="110" t="s">
        <v>70</v>
      </c>
      <c r="AB22" s="110" t="s">
        <v>71</v>
      </c>
      <c r="AC22" s="110" t="s">
        <v>72</v>
      </c>
      <c r="AD22" s="110" t="s">
        <v>73</v>
      </c>
      <c r="AE22" s="110" t="s">
        <v>74</v>
      </c>
      <c r="AF22" s="110" t="s">
        <v>75</v>
      </c>
      <c r="AG22" s="111" t="s">
        <v>76</v>
      </c>
    </row>
    <row r="23" spans="1:33" ht="14.25">
      <c r="A23" s="19"/>
      <c r="B23" s="19"/>
      <c r="C23" s="157" t="s">
        <v>43</v>
      </c>
      <c r="D23" s="160" t="s">
        <v>44</v>
      </c>
      <c r="E23" s="163" t="s">
        <v>45</v>
      </c>
      <c r="F23" s="19"/>
      <c r="G23" s="19"/>
      <c r="O23" s="24"/>
      <c r="P23" s="7"/>
      <c r="S23" s="79"/>
      <c r="T23" s="80"/>
      <c r="V23" s="80"/>
      <c r="W23" s="80"/>
      <c r="X23" s="81"/>
      <c r="Z23" s="109" t="s">
        <v>77</v>
      </c>
      <c r="AA23" s="112">
        <v>0</v>
      </c>
      <c r="AB23" s="112">
        <v>0</v>
      </c>
      <c r="AC23" s="112">
        <v>15</v>
      </c>
      <c r="AD23" s="112">
        <v>0</v>
      </c>
      <c r="AE23" s="112">
        <v>24</v>
      </c>
      <c r="AF23" s="112">
        <v>0</v>
      </c>
      <c r="AG23" s="113">
        <v>0</v>
      </c>
    </row>
    <row r="24" spans="1:33" ht="14.25">
      <c r="A24" s="19"/>
      <c r="B24" s="19"/>
      <c r="C24" s="158"/>
      <c r="D24" s="161"/>
      <c r="E24" s="164"/>
      <c r="F24" s="19"/>
      <c r="G24" s="19"/>
      <c r="O24" s="24"/>
      <c r="P24" s="7"/>
      <c r="S24" s="79"/>
      <c r="T24" s="80"/>
      <c r="U24" s="98" t="s">
        <v>46</v>
      </c>
      <c r="V24" s="98" t="s">
        <v>47</v>
      </c>
      <c r="W24" s="98" t="s">
        <v>48</v>
      </c>
      <c r="X24" s="81"/>
      <c r="Z24" s="109" t="s">
        <v>78</v>
      </c>
      <c r="AA24" s="112">
        <v>0</v>
      </c>
      <c r="AB24" s="112">
        <v>0</v>
      </c>
      <c r="AC24" s="112">
        <v>30</v>
      </c>
      <c r="AD24" s="112">
        <v>0</v>
      </c>
      <c r="AE24" s="112">
        <v>24</v>
      </c>
      <c r="AF24" s="112">
        <v>0</v>
      </c>
      <c r="AG24" s="113">
        <v>0</v>
      </c>
    </row>
    <row r="25" spans="1:33" ht="15" thickBot="1">
      <c r="A25" s="19"/>
      <c r="B25" s="19"/>
      <c r="C25" s="159"/>
      <c r="D25" s="162"/>
      <c r="E25" s="165"/>
      <c r="F25" s="19"/>
      <c r="G25" s="19"/>
      <c r="O25" s="25"/>
      <c r="P25" s="8"/>
      <c r="S25" s="82"/>
      <c r="T25" s="80" t="s">
        <v>50</v>
      </c>
      <c r="U25" s="80">
        <v>20</v>
      </c>
      <c r="V25" s="80">
        <v>60</v>
      </c>
      <c r="W25" s="80">
        <v>90</v>
      </c>
      <c r="X25" s="81"/>
      <c r="Z25" s="109" t="s">
        <v>79</v>
      </c>
      <c r="AA25" s="112">
        <v>0</v>
      </c>
      <c r="AB25" s="112">
        <v>0</v>
      </c>
      <c r="AC25" s="112">
        <v>35</v>
      </c>
      <c r="AD25" s="112">
        <v>0</v>
      </c>
      <c r="AE25" s="112">
        <v>20</v>
      </c>
      <c r="AF25" s="112">
        <v>4</v>
      </c>
      <c r="AG25" s="113">
        <v>8</v>
      </c>
    </row>
    <row r="26" spans="1:33" ht="15" thickBot="1">
      <c r="A26" s="19"/>
      <c r="B26" s="19"/>
      <c r="C26" s="63"/>
      <c r="D26" s="64"/>
      <c r="E26" s="65"/>
      <c r="F26" s="19"/>
      <c r="G26" s="19"/>
      <c r="H26" s="56"/>
      <c r="I26" s="56"/>
      <c r="J26" s="77" t="s">
        <v>63</v>
      </c>
      <c r="K26" s="75" t="str">
        <f>T44</f>
        <v>施肥基準量を施用して下さい。</v>
      </c>
      <c r="L26" s="76"/>
      <c r="O26" s="25"/>
      <c r="P26" s="8"/>
      <c r="S26" s="79"/>
      <c r="T26" s="80" t="s">
        <v>51</v>
      </c>
      <c r="U26" s="80">
        <v>40</v>
      </c>
      <c r="V26" s="80">
        <v>60</v>
      </c>
      <c r="W26" s="80">
        <v>90</v>
      </c>
      <c r="X26" s="81"/>
      <c r="Z26" s="109" t="s">
        <v>80</v>
      </c>
      <c r="AA26" s="112"/>
      <c r="AB26" s="112"/>
      <c r="AC26" s="112">
        <v>30</v>
      </c>
      <c r="AD26" s="112"/>
      <c r="AE26" s="112">
        <v>5</v>
      </c>
      <c r="AF26" s="112">
        <v>7</v>
      </c>
      <c r="AG26" s="113">
        <v>10</v>
      </c>
    </row>
    <row r="27" spans="1:33" ht="15" thickBot="1">
      <c r="A27" s="19"/>
      <c r="B27" s="19"/>
      <c r="F27" s="19"/>
      <c r="G27" s="19"/>
      <c r="J27" s="78" t="s">
        <v>61</v>
      </c>
      <c r="K27" s="75" t="str">
        <f>+T48</f>
        <v>施肥基準量を施用して下さい。</v>
      </c>
      <c r="M27" s="22"/>
      <c r="N27" s="25"/>
      <c r="O27" s="25"/>
      <c r="P27" s="8"/>
      <c r="Q27" s="71"/>
      <c r="S27" s="79"/>
      <c r="T27" s="80" t="s">
        <v>64</v>
      </c>
      <c r="U27" s="80">
        <v>10</v>
      </c>
      <c r="V27" s="80">
        <v>60</v>
      </c>
      <c r="W27" s="80">
        <v>90</v>
      </c>
      <c r="X27" s="81"/>
      <c r="Z27" s="109" t="s">
        <v>81</v>
      </c>
      <c r="AA27" s="112">
        <v>0</v>
      </c>
      <c r="AB27" s="112">
        <v>0</v>
      </c>
      <c r="AC27" s="112">
        <v>20</v>
      </c>
      <c r="AD27" s="112">
        <v>0</v>
      </c>
      <c r="AE27" s="112">
        <v>30</v>
      </c>
      <c r="AF27" s="112">
        <v>15</v>
      </c>
      <c r="AG27" s="113">
        <v>20</v>
      </c>
    </row>
    <row r="28" spans="1:33" ht="14.25">
      <c r="A28" s="19"/>
      <c r="B28" s="19"/>
      <c r="C28" s="166" t="s">
        <v>31</v>
      </c>
      <c r="D28" s="167"/>
      <c r="E28" s="172" t="s">
        <v>112</v>
      </c>
      <c r="F28" s="173"/>
      <c r="G28" s="174"/>
      <c r="J28" s="175" t="s">
        <v>42</v>
      </c>
      <c r="K28" s="176"/>
      <c r="L28" s="177"/>
      <c r="N28" s="25"/>
      <c r="O28" s="25"/>
      <c r="P28" s="178"/>
      <c r="Q28" s="179"/>
      <c r="S28" s="79"/>
      <c r="T28" s="80" t="s">
        <v>52</v>
      </c>
      <c r="U28" s="80">
        <v>30</v>
      </c>
      <c r="V28" s="80">
        <v>80</v>
      </c>
      <c r="W28" s="80">
        <v>90</v>
      </c>
      <c r="X28" s="81"/>
      <c r="Z28" s="109" t="s">
        <v>82</v>
      </c>
      <c r="AA28" s="112">
        <v>0</v>
      </c>
      <c r="AB28" s="112">
        <v>0</v>
      </c>
      <c r="AC28" s="114">
        <v>35</v>
      </c>
      <c r="AD28" s="114">
        <v>0</v>
      </c>
      <c r="AE28" s="114">
        <v>20.3</v>
      </c>
      <c r="AF28" s="112">
        <v>4.5</v>
      </c>
      <c r="AG28" s="113">
        <v>9.4</v>
      </c>
    </row>
    <row r="29" spans="1:33" ht="14.25">
      <c r="A29" s="19"/>
      <c r="B29" s="19"/>
      <c r="C29" s="168"/>
      <c r="D29" s="169"/>
      <c r="E29" s="15" t="s">
        <v>3</v>
      </c>
      <c r="F29" s="16" t="s">
        <v>4</v>
      </c>
      <c r="G29" s="17" t="s">
        <v>18</v>
      </c>
      <c r="J29" s="57" t="s">
        <v>40</v>
      </c>
      <c r="K29" s="58" t="s">
        <v>4</v>
      </c>
      <c r="L29" s="59" t="s">
        <v>18</v>
      </c>
      <c r="N29" s="25"/>
      <c r="O29" s="25"/>
      <c r="P29" s="178"/>
      <c r="Q29" s="179"/>
      <c r="S29" s="79"/>
      <c r="T29" s="80" t="s">
        <v>53</v>
      </c>
      <c r="U29" s="80">
        <v>20</v>
      </c>
      <c r="V29" s="80">
        <v>60</v>
      </c>
      <c r="W29" s="80">
        <v>90</v>
      </c>
      <c r="X29" s="81"/>
      <c r="Z29" s="109" t="s">
        <v>83</v>
      </c>
      <c r="AA29" s="112">
        <v>0</v>
      </c>
      <c r="AB29" s="112">
        <v>0</v>
      </c>
      <c r="AC29" s="114">
        <v>15</v>
      </c>
      <c r="AD29" s="112">
        <v>0</v>
      </c>
      <c r="AE29" s="112">
        <v>24</v>
      </c>
      <c r="AF29" s="112">
        <v>0</v>
      </c>
      <c r="AG29" s="113">
        <v>0</v>
      </c>
    </row>
    <row r="30" spans="1:33" ht="15" thickBot="1">
      <c r="A30" s="19"/>
      <c r="B30" s="19"/>
      <c r="C30" s="170"/>
      <c r="D30" s="171"/>
      <c r="E30" s="53" t="s">
        <v>19</v>
      </c>
      <c r="F30" s="54" t="s">
        <v>7</v>
      </c>
      <c r="G30" s="55" t="s">
        <v>38</v>
      </c>
      <c r="J30" s="60" t="s">
        <v>19</v>
      </c>
      <c r="K30" s="61" t="s">
        <v>7</v>
      </c>
      <c r="L30" s="62" t="s">
        <v>38</v>
      </c>
      <c r="N30" s="25"/>
      <c r="O30" s="25"/>
      <c r="P30" s="178"/>
      <c r="Q30" s="179"/>
      <c r="S30" s="79"/>
      <c r="T30" s="80" t="s">
        <v>65</v>
      </c>
      <c r="U30" s="80">
        <v>20</v>
      </c>
      <c r="V30" s="80">
        <v>30</v>
      </c>
      <c r="W30" s="80">
        <v>80</v>
      </c>
      <c r="X30" s="81"/>
      <c r="Z30" s="109" t="s">
        <v>84</v>
      </c>
      <c r="AA30" s="112">
        <v>0</v>
      </c>
      <c r="AB30" s="112">
        <v>0</v>
      </c>
      <c r="AC30" s="114">
        <v>15</v>
      </c>
      <c r="AD30" s="112">
        <v>0</v>
      </c>
      <c r="AE30" s="112">
        <v>0</v>
      </c>
      <c r="AF30" s="112">
        <v>0</v>
      </c>
      <c r="AG30" s="113">
        <v>0</v>
      </c>
    </row>
    <row r="31" spans="1:33" ht="15" thickBot="1">
      <c r="A31" s="19"/>
      <c r="B31" s="19"/>
      <c r="C31" s="180"/>
      <c r="D31" s="181"/>
      <c r="E31" s="50"/>
      <c r="F31" s="51"/>
      <c r="G31" s="52"/>
      <c r="H31" s="124"/>
      <c r="J31" s="67">
        <f>+IF(C26&lt;3,E31,(E31-(C26-3)))</f>
        <v>0</v>
      </c>
      <c r="K31" s="68">
        <f>+F31*U36</f>
        <v>0</v>
      </c>
      <c r="L31" s="69">
        <f>+G31</f>
        <v>0</v>
      </c>
      <c r="N31" s="25"/>
      <c r="O31" s="25"/>
      <c r="P31" s="153"/>
      <c r="Q31" s="182"/>
      <c r="S31" s="79"/>
      <c r="T31" s="80" t="s">
        <v>115</v>
      </c>
      <c r="U31" s="80">
        <v>20</v>
      </c>
      <c r="V31" s="80">
        <v>80</v>
      </c>
      <c r="W31" s="80">
        <v>90</v>
      </c>
      <c r="X31" s="81"/>
      <c r="Z31" s="109" t="s">
        <v>85</v>
      </c>
      <c r="AA31" s="112">
        <v>0</v>
      </c>
      <c r="AB31" s="112">
        <v>0</v>
      </c>
      <c r="AC31" s="112">
        <v>15</v>
      </c>
      <c r="AD31" s="112">
        <v>0</v>
      </c>
      <c r="AE31" s="112">
        <v>0</v>
      </c>
      <c r="AF31" s="112">
        <v>0</v>
      </c>
      <c r="AG31" s="113">
        <v>0</v>
      </c>
    </row>
    <row r="32" spans="1:33" ht="22.5" customHeight="1" thickBot="1">
      <c r="A32" s="19"/>
      <c r="B32" s="19"/>
      <c r="C32" s="121" t="s">
        <v>111</v>
      </c>
      <c r="E32" s="125" t="s">
        <v>67</v>
      </c>
      <c r="F32" s="99"/>
      <c r="G32" s="99"/>
      <c r="H32" s="22"/>
      <c r="I32" s="30"/>
      <c r="J32" s="21"/>
      <c r="K32" s="21"/>
      <c r="L32" s="19"/>
      <c r="M32" s="19"/>
      <c r="N32" s="19"/>
      <c r="S32" s="79"/>
      <c r="T32" s="72" t="s">
        <v>49</v>
      </c>
      <c r="U32" s="73"/>
      <c r="V32" s="73"/>
      <c r="W32" s="74"/>
      <c r="X32" s="81"/>
      <c r="Z32" s="109" t="s">
        <v>86</v>
      </c>
      <c r="AA32" s="112">
        <v>0</v>
      </c>
      <c r="AB32" s="112">
        <v>0</v>
      </c>
      <c r="AC32" s="112">
        <v>0</v>
      </c>
      <c r="AD32" s="112">
        <v>0</v>
      </c>
      <c r="AE32" s="112">
        <v>80</v>
      </c>
      <c r="AF32" s="112">
        <v>0</v>
      </c>
      <c r="AG32" s="113">
        <v>0</v>
      </c>
    </row>
    <row r="33" spans="1:33" ht="14.25">
      <c r="A33" s="19"/>
      <c r="B33" s="19"/>
      <c r="C33" s="183" t="s">
        <v>20</v>
      </c>
      <c r="D33" s="184"/>
      <c r="E33" s="184"/>
      <c r="F33" s="184"/>
      <c r="G33" s="184"/>
      <c r="H33" s="185"/>
      <c r="I33" s="186" t="s">
        <v>21</v>
      </c>
      <c r="J33" s="140"/>
      <c r="K33" s="140"/>
      <c r="L33" s="141"/>
      <c r="M33" s="19"/>
      <c r="N33" s="19"/>
      <c r="S33" s="79"/>
      <c r="T33" s="80"/>
      <c r="U33" s="80"/>
      <c r="V33" s="80"/>
      <c r="W33" s="80"/>
      <c r="X33" s="81"/>
      <c r="Z33" s="109" t="s">
        <v>87</v>
      </c>
      <c r="AA33" s="112">
        <v>0</v>
      </c>
      <c r="AB33" s="112">
        <v>0</v>
      </c>
      <c r="AC33" s="112">
        <v>0</v>
      </c>
      <c r="AD33" s="112">
        <v>0</v>
      </c>
      <c r="AE33" s="112">
        <v>60</v>
      </c>
      <c r="AF33" s="112">
        <v>0</v>
      </c>
      <c r="AG33" s="113">
        <v>0</v>
      </c>
    </row>
    <row r="34" spans="1:33" ht="13.5" customHeight="1">
      <c r="A34" s="19"/>
      <c r="B34" s="19"/>
      <c r="C34" s="189" t="s">
        <v>22</v>
      </c>
      <c r="D34" s="190"/>
      <c r="E34" s="191"/>
      <c r="F34" s="195" t="s">
        <v>23</v>
      </c>
      <c r="G34" s="196"/>
      <c r="H34" s="196"/>
      <c r="I34" s="197" t="s">
        <v>24</v>
      </c>
      <c r="J34" s="199" t="s">
        <v>37</v>
      </c>
      <c r="K34" s="200"/>
      <c r="L34" s="201"/>
      <c r="M34" s="19"/>
      <c r="N34" s="19"/>
      <c r="S34" s="90"/>
      <c r="T34" s="91"/>
      <c r="U34" s="91"/>
      <c r="V34" s="91"/>
      <c r="W34" s="91"/>
      <c r="X34" s="92"/>
      <c r="Z34" s="109" t="s">
        <v>88</v>
      </c>
      <c r="AA34" s="112">
        <v>0</v>
      </c>
      <c r="AB34" s="112">
        <v>0</v>
      </c>
      <c r="AC34" s="112">
        <v>0</v>
      </c>
      <c r="AD34" s="112">
        <v>0</v>
      </c>
      <c r="AE34" s="112">
        <v>53</v>
      </c>
      <c r="AF34" s="112">
        <v>0</v>
      </c>
      <c r="AG34" s="113">
        <v>0</v>
      </c>
    </row>
    <row r="35" spans="1:33" ht="15" thickBot="1">
      <c r="A35" s="19"/>
      <c r="B35" s="19"/>
      <c r="C35" s="192"/>
      <c r="D35" s="193"/>
      <c r="E35" s="194"/>
      <c r="F35" s="38" t="s">
        <v>16</v>
      </c>
      <c r="G35" s="38" t="s">
        <v>25</v>
      </c>
      <c r="H35" s="38" t="s">
        <v>5</v>
      </c>
      <c r="I35" s="198"/>
      <c r="J35" s="38" t="s">
        <v>16</v>
      </c>
      <c r="K35" s="38" t="s">
        <v>25</v>
      </c>
      <c r="L35" s="39" t="s">
        <v>5</v>
      </c>
      <c r="M35" s="19"/>
      <c r="N35" s="19"/>
      <c r="S35" s="79"/>
      <c r="T35" s="93" t="s">
        <v>55</v>
      </c>
      <c r="V35" s="80"/>
      <c r="W35" s="80"/>
      <c r="X35" s="81"/>
      <c r="Z35" s="109" t="s">
        <v>89</v>
      </c>
      <c r="AA35" s="112">
        <v>0</v>
      </c>
      <c r="AB35" s="112">
        <v>0</v>
      </c>
      <c r="AC35" s="112">
        <v>0</v>
      </c>
      <c r="AD35" s="112">
        <v>0</v>
      </c>
      <c r="AE35" s="112">
        <v>35</v>
      </c>
      <c r="AF35" s="112">
        <v>0</v>
      </c>
      <c r="AG35" s="113">
        <v>0</v>
      </c>
    </row>
    <row r="36" spans="1:33" ht="14.25">
      <c r="A36" s="19"/>
      <c r="B36" s="19"/>
      <c r="C36" s="202" t="str">
        <f>IF(C9="","",C9)</f>
        <v/>
      </c>
      <c r="D36" s="203"/>
      <c r="E36" s="203"/>
      <c r="F36" s="94" t="s">
        <v>26</v>
      </c>
      <c r="G36" s="94" t="s">
        <v>26</v>
      </c>
      <c r="H36" s="94" t="s">
        <v>26</v>
      </c>
      <c r="I36" s="95">
        <f>C13</f>
        <v>0</v>
      </c>
      <c r="J36" s="96">
        <f>L13</f>
        <v>0</v>
      </c>
      <c r="K36" s="96">
        <f>L15</f>
        <v>0</v>
      </c>
      <c r="L36" s="97">
        <f>L17</f>
        <v>0</v>
      </c>
      <c r="M36" s="19"/>
      <c r="N36" s="19"/>
      <c r="S36" s="79"/>
      <c r="T36" s="80"/>
      <c r="U36" s="80">
        <f>IF(D26&lt;=T37,1,U37)</f>
        <v>1</v>
      </c>
      <c r="V36" s="80">
        <f>+U36*100</f>
        <v>100</v>
      </c>
      <c r="W36" s="80"/>
      <c r="X36" s="81"/>
      <c r="Z36" s="109" t="s">
        <v>90</v>
      </c>
      <c r="AA36" s="112">
        <v>0</v>
      </c>
      <c r="AB36" s="112">
        <v>0</v>
      </c>
      <c r="AC36" s="112">
        <v>0</v>
      </c>
      <c r="AD36" s="112">
        <v>0</v>
      </c>
      <c r="AE36" s="112">
        <v>35</v>
      </c>
      <c r="AF36" s="112">
        <v>0</v>
      </c>
      <c r="AG36" s="113">
        <v>20</v>
      </c>
    </row>
    <row r="37" spans="1:33" ht="14.25">
      <c r="A37" s="19"/>
      <c r="B37" s="19"/>
      <c r="C37" s="204"/>
      <c r="D37" s="205"/>
      <c r="E37" s="206"/>
      <c r="F37" s="9"/>
      <c r="G37" s="9"/>
      <c r="H37" s="9"/>
      <c r="I37" s="9"/>
      <c r="J37" s="13">
        <f t="shared" ref="J37:L42" si="0">F37/100*$I37</f>
        <v>0</v>
      </c>
      <c r="K37" s="13">
        <f t="shared" si="0"/>
        <v>0</v>
      </c>
      <c r="L37" s="40">
        <f t="shared" si="0"/>
        <v>0</v>
      </c>
      <c r="M37" s="19"/>
      <c r="N37" s="19"/>
      <c r="S37" s="79"/>
      <c r="T37" s="80">
        <v>80</v>
      </c>
      <c r="U37" s="80">
        <f>IF(D26&lt;T38,0.8,U38)</f>
        <v>0.8</v>
      </c>
      <c r="V37" s="80"/>
      <c r="W37" s="80"/>
      <c r="X37" s="81"/>
      <c r="Z37" s="109" t="s">
        <v>91</v>
      </c>
      <c r="AA37" s="112">
        <v>0</v>
      </c>
      <c r="AB37" s="112">
        <v>0</v>
      </c>
      <c r="AC37" s="112">
        <v>0</v>
      </c>
      <c r="AD37" s="112">
        <v>0</v>
      </c>
      <c r="AE37" s="112">
        <v>0</v>
      </c>
      <c r="AF37" s="112">
        <v>0</v>
      </c>
      <c r="AG37" s="113">
        <v>10</v>
      </c>
    </row>
    <row r="38" spans="1:33" ht="14.25">
      <c r="A38" s="19"/>
      <c r="B38" s="19"/>
      <c r="C38" s="207"/>
      <c r="D38" s="208"/>
      <c r="E38" s="208"/>
      <c r="F38" s="9"/>
      <c r="G38" s="9"/>
      <c r="H38" s="9"/>
      <c r="I38" s="9"/>
      <c r="J38" s="13">
        <f t="shared" si="0"/>
        <v>0</v>
      </c>
      <c r="K38" s="13">
        <f t="shared" si="0"/>
        <v>0</v>
      </c>
      <c r="L38" s="40">
        <f t="shared" si="0"/>
        <v>0</v>
      </c>
      <c r="M38" s="19"/>
      <c r="N38" s="19"/>
      <c r="S38" s="79"/>
      <c r="T38" s="80">
        <v>100</v>
      </c>
      <c r="U38" s="80">
        <f>IF(D26&lt;T39,0.6,U39)</f>
        <v>0.6</v>
      </c>
      <c r="V38" s="80"/>
      <c r="W38" s="80"/>
      <c r="X38" s="81"/>
      <c r="Z38" s="109" t="s">
        <v>92</v>
      </c>
      <c r="AA38" s="112">
        <v>0</v>
      </c>
      <c r="AB38" s="112">
        <v>0</v>
      </c>
      <c r="AC38" s="112">
        <v>0</v>
      </c>
      <c r="AD38" s="112">
        <v>0</v>
      </c>
      <c r="AE38" s="112">
        <v>0</v>
      </c>
      <c r="AF38" s="112">
        <v>0</v>
      </c>
      <c r="AG38" s="113">
        <v>0</v>
      </c>
    </row>
    <row r="39" spans="1:33" ht="14.25">
      <c r="A39" s="19"/>
      <c r="B39" s="19"/>
      <c r="C39" s="207"/>
      <c r="D39" s="208"/>
      <c r="E39" s="208"/>
      <c r="F39" s="9"/>
      <c r="G39" s="9"/>
      <c r="H39" s="9"/>
      <c r="I39" s="9"/>
      <c r="J39" s="13">
        <f t="shared" si="0"/>
        <v>0</v>
      </c>
      <c r="K39" s="13">
        <f t="shared" si="0"/>
        <v>0</v>
      </c>
      <c r="L39" s="40">
        <f t="shared" si="0"/>
        <v>0</v>
      </c>
      <c r="M39" s="19"/>
      <c r="N39" s="19"/>
      <c r="S39" s="79"/>
      <c r="T39" s="80">
        <v>200</v>
      </c>
      <c r="U39" s="80">
        <f>IF(D26&lt;T40,0.4,U40)</f>
        <v>0.4</v>
      </c>
      <c r="V39" s="80"/>
      <c r="W39" s="80"/>
      <c r="X39" s="81"/>
      <c r="Z39" s="109" t="s">
        <v>93</v>
      </c>
      <c r="AA39" s="112">
        <v>0</v>
      </c>
      <c r="AB39" s="112">
        <v>0</v>
      </c>
      <c r="AC39" s="112">
        <v>0</v>
      </c>
      <c r="AD39" s="112">
        <v>0</v>
      </c>
      <c r="AE39" s="112">
        <v>0</v>
      </c>
      <c r="AF39" s="112">
        <v>0</v>
      </c>
      <c r="AG39" s="113">
        <v>0</v>
      </c>
    </row>
    <row r="40" spans="1:33" ht="14.25">
      <c r="A40" s="19"/>
      <c r="B40" s="19"/>
      <c r="C40" s="207"/>
      <c r="D40" s="208"/>
      <c r="E40" s="208"/>
      <c r="F40" s="9"/>
      <c r="G40" s="9"/>
      <c r="H40" s="9"/>
      <c r="I40" s="9"/>
      <c r="J40" s="13">
        <f t="shared" si="0"/>
        <v>0</v>
      </c>
      <c r="K40" s="13">
        <f t="shared" si="0"/>
        <v>0</v>
      </c>
      <c r="L40" s="40">
        <f t="shared" si="0"/>
        <v>0</v>
      </c>
      <c r="M40" s="19"/>
      <c r="N40" s="19"/>
      <c r="S40" s="79"/>
      <c r="T40" s="80">
        <v>300</v>
      </c>
      <c r="U40" s="80">
        <v>0</v>
      </c>
      <c r="V40" s="80"/>
      <c r="W40" s="80"/>
      <c r="X40" s="81"/>
      <c r="Z40" s="109" t="s">
        <v>94</v>
      </c>
      <c r="AA40" s="112">
        <v>0</v>
      </c>
      <c r="AB40" s="112">
        <v>0</v>
      </c>
      <c r="AC40" s="112">
        <v>0</v>
      </c>
      <c r="AD40" s="112">
        <v>0</v>
      </c>
      <c r="AE40" s="112">
        <v>0</v>
      </c>
      <c r="AF40" s="112">
        <v>0</v>
      </c>
      <c r="AG40" s="113">
        <v>0</v>
      </c>
    </row>
    <row r="41" spans="1:33" ht="14.25">
      <c r="A41" s="19"/>
      <c r="B41" s="19"/>
      <c r="C41" s="207"/>
      <c r="D41" s="208"/>
      <c r="E41" s="208"/>
      <c r="F41" s="9"/>
      <c r="G41" s="9"/>
      <c r="H41" s="9"/>
      <c r="I41" s="9"/>
      <c r="J41" s="13">
        <f t="shared" si="0"/>
        <v>0</v>
      </c>
      <c r="K41" s="13">
        <f t="shared" si="0"/>
        <v>0</v>
      </c>
      <c r="L41" s="40">
        <f t="shared" si="0"/>
        <v>0</v>
      </c>
      <c r="M41" s="19"/>
      <c r="N41" s="19"/>
      <c r="S41" s="90"/>
      <c r="T41" s="91"/>
      <c r="U41" s="91"/>
      <c r="V41" s="91"/>
      <c r="W41" s="91"/>
      <c r="X41" s="92"/>
      <c r="Z41" s="109" t="s">
        <v>95</v>
      </c>
      <c r="AA41" s="112">
        <v>0</v>
      </c>
      <c r="AB41" s="112">
        <v>0</v>
      </c>
      <c r="AC41" s="112">
        <v>0</v>
      </c>
      <c r="AD41" s="112">
        <v>0</v>
      </c>
      <c r="AE41" s="112">
        <v>0</v>
      </c>
      <c r="AF41" s="112">
        <v>0</v>
      </c>
      <c r="AG41" s="113">
        <v>0</v>
      </c>
    </row>
    <row r="42" spans="1:33" ht="15" thickBot="1">
      <c r="A42" s="19"/>
      <c r="B42" s="127"/>
      <c r="C42" s="209"/>
      <c r="D42" s="210"/>
      <c r="E42" s="210"/>
      <c r="F42" s="104">
        <f>IF(C42="",0,VLOOKUP($C$42,$Z$23:$AD$55,3,FALSE))</f>
        <v>0</v>
      </c>
      <c r="G42" s="104">
        <f>IF(C42="",0,VLOOKUP($C$42,$Z$23:$AD$55,4,FALSE))</f>
        <v>0</v>
      </c>
      <c r="H42" s="104">
        <f>IF(C42="",0,VLOOKUP($C$42,$Z$23:$AD$55,5,FALSE))</f>
        <v>0</v>
      </c>
      <c r="I42" s="104"/>
      <c r="J42" s="105">
        <f t="shared" si="0"/>
        <v>0</v>
      </c>
      <c r="K42" s="105">
        <f t="shared" si="0"/>
        <v>0</v>
      </c>
      <c r="L42" s="106">
        <f t="shared" si="0"/>
        <v>0</v>
      </c>
      <c r="M42" s="19"/>
      <c r="N42" s="19"/>
      <c r="S42" s="79"/>
      <c r="T42" s="93" t="s">
        <v>56</v>
      </c>
      <c r="U42" s="80"/>
      <c r="V42" s="80"/>
      <c r="W42" s="80"/>
      <c r="X42" s="81"/>
      <c r="Z42" s="109" t="s">
        <v>96</v>
      </c>
      <c r="AA42" s="112">
        <v>0</v>
      </c>
      <c r="AB42" s="112">
        <v>0</v>
      </c>
      <c r="AC42" s="112">
        <v>0</v>
      </c>
      <c r="AD42" s="112">
        <v>0</v>
      </c>
      <c r="AE42" s="112">
        <v>0</v>
      </c>
      <c r="AF42" s="112">
        <v>0</v>
      </c>
      <c r="AG42" s="113">
        <v>0</v>
      </c>
    </row>
    <row r="43" spans="1:33" ht="15.75" thickTop="1" thickBot="1">
      <c r="A43" s="19"/>
      <c r="B43" s="19"/>
      <c r="C43" s="187" t="s">
        <v>29</v>
      </c>
      <c r="D43" s="188"/>
      <c r="E43" s="188"/>
      <c r="F43" s="188"/>
      <c r="G43" s="188"/>
      <c r="H43" s="188"/>
      <c r="I43" s="188"/>
      <c r="J43" s="36">
        <f>SUM(J36:J42)</f>
        <v>0</v>
      </c>
      <c r="K43" s="36">
        <f>SUM(K36:K42)</f>
        <v>0</v>
      </c>
      <c r="L43" s="37">
        <f>SUM(L36:L42)</f>
        <v>0</v>
      </c>
      <c r="M43" s="19"/>
      <c r="N43" s="19"/>
      <c r="S43" s="79"/>
      <c r="T43" s="80" t="s">
        <v>46</v>
      </c>
      <c r="U43" s="80"/>
      <c r="V43" s="80"/>
      <c r="W43" s="80"/>
      <c r="X43" s="81"/>
      <c r="Z43" s="109" t="s">
        <v>94</v>
      </c>
      <c r="AA43" s="112">
        <v>0</v>
      </c>
      <c r="AB43" s="112">
        <v>0</v>
      </c>
      <c r="AC43" s="112">
        <v>0</v>
      </c>
      <c r="AD43" s="112">
        <v>0</v>
      </c>
      <c r="AE43" s="112">
        <v>0</v>
      </c>
      <c r="AF43" s="112">
        <v>0</v>
      </c>
      <c r="AG43" s="113">
        <v>0</v>
      </c>
    </row>
    <row r="44" spans="1:33" ht="12.75" customHeight="1">
      <c r="A44" s="19"/>
      <c r="B44" s="19"/>
      <c r="C44" s="19"/>
      <c r="D44" s="22"/>
      <c r="E44" s="22"/>
      <c r="F44" s="22"/>
      <c r="G44" s="22"/>
      <c r="H44" s="22"/>
      <c r="I44" s="89" t="s">
        <v>60</v>
      </c>
      <c r="J44" s="87" t="str">
        <f>IF(J43&lt;=J31,"OK","窒素過剰")</f>
        <v>OK</v>
      </c>
      <c r="K44" s="87" t="str">
        <f>IF(K43&lt;=K31,"OK","リン酸過剰")</f>
        <v>OK</v>
      </c>
      <c r="L44" s="87" t="str">
        <f>IF(L43&lt;=L31,"OK","カリ過剰")</f>
        <v>OK</v>
      </c>
      <c r="M44" s="88" t="str">
        <f>IF(AND(SUM(I37:I42)=0,J43&gt;J31,K43&gt;K31,L43&gt;L31),"堆肥を変えて下さい","")</f>
        <v/>
      </c>
      <c r="N44" s="19"/>
      <c r="S44" s="79"/>
      <c r="T44" s="80" t="str">
        <f>IF(C26&lt;=3,U44,T45)</f>
        <v>施肥基準量を施用して下さい。</v>
      </c>
      <c r="U44" s="80" t="s">
        <v>59</v>
      </c>
      <c r="V44" s="80"/>
      <c r="W44" s="80"/>
      <c r="X44" s="81"/>
      <c r="Z44" s="109" t="s">
        <v>97</v>
      </c>
      <c r="AA44" s="112">
        <v>0</v>
      </c>
      <c r="AB44" s="112">
        <v>0</v>
      </c>
      <c r="AC44" s="112">
        <v>0</v>
      </c>
      <c r="AD44" s="112">
        <v>0</v>
      </c>
      <c r="AE44" s="112">
        <v>0</v>
      </c>
      <c r="AF44" s="112">
        <v>0</v>
      </c>
      <c r="AG44" s="113">
        <v>0</v>
      </c>
    </row>
    <row r="45" spans="1:33" ht="13.5" customHeight="1">
      <c r="A45" s="19"/>
      <c r="B45" s="34" t="s">
        <v>36</v>
      </c>
      <c r="C45" s="19"/>
      <c r="D45" s="33"/>
      <c r="E45" s="33"/>
      <c r="F45" s="33"/>
      <c r="G45" s="33"/>
      <c r="H45" s="33"/>
      <c r="I45" s="33"/>
      <c r="J45" s="33"/>
      <c r="K45" s="33"/>
      <c r="L45" s="33"/>
      <c r="M45" s="33"/>
      <c r="N45" s="33"/>
      <c r="S45" s="79"/>
      <c r="T45" s="80" t="str">
        <f>IF((C26-3)&lt;E31,U45,T46)</f>
        <v>施肥基準より-3kg減肥して下さい。</v>
      </c>
      <c r="U45" s="80" t="str">
        <f>"施肥基準より"&amp;TEXT(C26-3,0)&amp;"kg減肥して下さい。"</f>
        <v>施肥基準より-3kg減肥して下さい。</v>
      </c>
      <c r="V45" s="80"/>
      <c r="W45" s="80"/>
      <c r="X45" s="81"/>
      <c r="Z45" s="109" t="s">
        <v>98</v>
      </c>
      <c r="AA45" s="112">
        <v>0</v>
      </c>
      <c r="AB45" s="112">
        <v>0</v>
      </c>
      <c r="AC45" s="112">
        <v>0</v>
      </c>
      <c r="AD45" s="112">
        <v>0</v>
      </c>
      <c r="AE45" s="112">
        <v>0</v>
      </c>
      <c r="AF45" s="112">
        <v>0</v>
      </c>
      <c r="AG45" s="113">
        <v>0</v>
      </c>
    </row>
    <row r="46" spans="1:33" ht="13.5" customHeight="1">
      <c r="A46" s="19"/>
      <c r="B46" s="31" t="s">
        <v>113</v>
      </c>
      <c r="C46" s="19"/>
      <c r="D46" s="20"/>
      <c r="E46" s="20"/>
      <c r="F46" s="20"/>
      <c r="G46" s="20"/>
      <c r="H46" s="20"/>
      <c r="I46" s="19"/>
      <c r="J46" s="19"/>
      <c r="K46" s="19"/>
      <c r="L46" s="19"/>
      <c r="M46" s="19"/>
      <c r="N46" s="19"/>
      <c r="S46" s="79"/>
      <c r="T46" s="80" t="s">
        <v>62</v>
      </c>
      <c r="U46" s="80"/>
      <c r="V46" s="80"/>
      <c r="W46" s="80"/>
      <c r="X46" s="81"/>
      <c r="Z46" s="109" t="s">
        <v>99</v>
      </c>
      <c r="AA46" s="112">
        <v>0</v>
      </c>
      <c r="AB46" s="112">
        <v>0</v>
      </c>
      <c r="AC46" s="112">
        <v>0</v>
      </c>
      <c r="AD46" s="112">
        <v>0</v>
      </c>
      <c r="AE46" s="112">
        <v>0</v>
      </c>
      <c r="AF46" s="112">
        <v>0</v>
      </c>
      <c r="AG46" s="113">
        <v>0</v>
      </c>
    </row>
    <row r="47" spans="1:33" ht="13.5" customHeight="1">
      <c r="A47" s="19"/>
      <c r="B47" s="31" t="s">
        <v>33</v>
      </c>
      <c r="C47" s="19"/>
      <c r="D47" s="20"/>
      <c r="E47" s="20"/>
      <c r="F47" s="20"/>
      <c r="G47" s="20"/>
      <c r="H47" s="20"/>
      <c r="I47" s="19"/>
      <c r="J47" s="19"/>
      <c r="K47" s="19"/>
      <c r="L47" s="19"/>
      <c r="M47" s="19"/>
      <c r="N47" s="19"/>
      <c r="S47" s="79"/>
      <c r="T47" s="80" t="s">
        <v>57</v>
      </c>
      <c r="U47" s="80"/>
      <c r="V47" s="80"/>
      <c r="W47" s="80"/>
      <c r="X47" s="81"/>
      <c r="Z47" s="109" t="s">
        <v>100</v>
      </c>
      <c r="AA47" s="112">
        <v>0</v>
      </c>
      <c r="AB47" s="112">
        <v>0</v>
      </c>
      <c r="AC47" s="112">
        <v>0</v>
      </c>
      <c r="AD47" s="112">
        <v>0</v>
      </c>
      <c r="AE47" s="112">
        <v>0</v>
      </c>
      <c r="AF47" s="112">
        <v>0</v>
      </c>
      <c r="AG47" s="113">
        <v>0</v>
      </c>
    </row>
    <row r="48" spans="1:33">
      <c r="A48" s="19"/>
      <c r="B48" s="32" t="s">
        <v>34</v>
      </c>
      <c r="C48" s="19"/>
      <c r="D48" s="20"/>
      <c r="E48" s="20"/>
      <c r="F48" s="20"/>
      <c r="G48" s="20"/>
      <c r="H48" s="20"/>
      <c r="I48" s="19"/>
      <c r="J48" s="19"/>
      <c r="K48" s="19"/>
      <c r="L48" s="19"/>
      <c r="M48" s="19"/>
      <c r="N48" s="19"/>
      <c r="S48" s="79"/>
      <c r="T48" s="80" t="str">
        <f>IF(D26&lt;=80,U48,T49)</f>
        <v>施肥基準量を施用して下さい。</v>
      </c>
      <c r="U48" s="80" t="s">
        <v>59</v>
      </c>
      <c r="V48" s="80"/>
      <c r="W48" s="80"/>
      <c r="X48" s="81"/>
      <c r="Z48" s="109" t="s">
        <v>101</v>
      </c>
      <c r="AA48" s="112">
        <v>0</v>
      </c>
      <c r="AB48" s="112">
        <v>0</v>
      </c>
      <c r="AC48" s="112">
        <v>0</v>
      </c>
      <c r="AD48" s="112">
        <v>0</v>
      </c>
      <c r="AE48" s="112">
        <v>0</v>
      </c>
      <c r="AF48" s="112">
        <v>14</v>
      </c>
      <c r="AG48" s="113">
        <v>0</v>
      </c>
    </row>
    <row r="49" spans="7:33">
      <c r="G49" s="126"/>
      <c r="H49" s="126"/>
      <c r="S49" s="79"/>
      <c r="T49" s="80" t="str">
        <f>IF(D26&lt;300,U49,T50)</f>
        <v>施肥基準より0％減肥して下さい。</v>
      </c>
      <c r="U49" s="80" t="str">
        <f>"施肥基準より"&amp;TEXT(100-V36,0)&amp;"％減肥して下さい。"</f>
        <v>施肥基準より0％減肥して下さい。</v>
      </c>
      <c r="V49" s="80"/>
      <c r="W49" s="80"/>
      <c r="X49" s="81"/>
      <c r="Z49" s="109" t="s">
        <v>102</v>
      </c>
      <c r="AA49" s="112"/>
      <c r="AB49" s="112"/>
      <c r="AC49" s="112"/>
      <c r="AD49" s="112"/>
      <c r="AE49" s="112"/>
      <c r="AF49" s="112">
        <v>17</v>
      </c>
      <c r="AG49" s="113"/>
    </row>
    <row r="50" spans="7:33">
      <c r="S50" s="79"/>
      <c r="T50" s="80" t="s">
        <v>114</v>
      </c>
      <c r="U50" s="80"/>
      <c r="V50" s="80"/>
      <c r="W50" s="80"/>
      <c r="X50" s="81"/>
      <c r="Z50" s="109" t="s">
        <v>103</v>
      </c>
      <c r="AA50" s="112">
        <v>0</v>
      </c>
      <c r="AB50" s="112">
        <v>0</v>
      </c>
      <c r="AC50" s="112">
        <v>5</v>
      </c>
      <c r="AD50" s="112">
        <v>0</v>
      </c>
      <c r="AE50" s="112">
        <v>33</v>
      </c>
      <c r="AF50" s="112">
        <v>7</v>
      </c>
      <c r="AG50" s="113">
        <v>22</v>
      </c>
    </row>
    <row r="51" spans="7:33">
      <c r="S51" s="79"/>
      <c r="T51" s="80"/>
      <c r="U51" s="80"/>
      <c r="V51" s="80"/>
      <c r="W51" s="83"/>
      <c r="X51" s="81"/>
      <c r="Z51" s="109" t="s">
        <v>104</v>
      </c>
      <c r="AA51" s="112">
        <v>19</v>
      </c>
      <c r="AB51" s="112">
        <v>21</v>
      </c>
      <c r="AC51" s="112">
        <v>0</v>
      </c>
      <c r="AD51" s="112">
        <v>0</v>
      </c>
      <c r="AE51" s="112">
        <v>20</v>
      </c>
      <c r="AF51" s="112">
        <v>0</v>
      </c>
      <c r="AG51" s="113">
        <v>0</v>
      </c>
    </row>
    <row r="52" spans="7:33">
      <c r="S52" s="79"/>
      <c r="T52" s="80"/>
      <c r="U52" s="80"/>
      <c r="V52" s="80"/>
      <c r="W52" s="83"/>
      <c r="X52" s="81"/>
      <c r="Z52" s="109" t="s">
        <v>105</v>
      </c>
      <c r="AA52" s="112"/>
      <c r="AB52" s="112"/>
      <c r="AC52" s="112"/>
      <c r="AD52" s="112"/>
      <c r="AE52" s="112">
        <v>45</v>
      </c>
      <c r="AF52" s="112"/>
      <c r="AG52" s="113"/>
    </row>
    <row r="53" spans="7:33">
      <c r="S53" s="79"/>
      <c r="T53" s="80"/>
      <c r="U53" s="80"/>
      <c r="V53" s="80"/>
      <c r="W53" s="83"/>
      <c r="X53" s="81"/>
      <c r="Z53" s="109" t="s">
        <v>106</v>
      </c>
      <c r="AA53" s="112"/>
      <c r="AB53" s="112"/>
      <c r="AC53" s="112"/>
      <c r="AD53" s="112"/>
      <c r="AE53" s="112">
        <v>40</v>
      </c>
      <c r="AF53" s="112">
        <v>15</v>
      </c>
      <c r="AG53" s="113"/>
    </row>
    <row r="54" spans="7:33">
      <c r="S54" s="79"/>
      <c r="T54" s="80"/>
      <c r="U54" s="80"/>
      <c r="V54" s="80"/>
      <c r="W54" s="80"/>
      <c r="X54" s="81"/>
      <c r="Z54" s="109" t="s">
        <v>107</v>
      </c>
      <c r="AA54" s="112"/>
      <c r="AB54" s="112"/>
      <c r="AC54" s="112"/>
      <c r="AD54" s="112"/>
      <c r="AE54" s="112">
        <v>46</v>
      </c>
      <c r="AF54" s="112"/>
      <c r="AG54" s="113"/>
    </row>
    <row r="55" spans="7:33">
      <c r="S55" s="79"/>
      <c r="T55" s="80"/>
      <c r="U55" s="80"/>
      <c r="V55" s="80"/>
      <c r="W55" s="80"/>
      <c r="X55" s="81"/>
      <c r="Z55" s="109" t="s">
        <v>108</v>
      </c>
      <c r="AA55" s="112"/>
      <c r="AB55" s="112"/>
      <c r="AC55" s="112"/>
      <c r="AD55" s="112"/>
      <c r="AE55" s="112">
        <v>40</v>
      </c>
      <c r="AF55" s="112"/>
      <c r="AG55" s="113"/>
    </row>
    <row r="56" spans="7:33">
      <c r="S56" s="79"/>
      <c r="T56" s="80"/>
      <c r="U56" s="80"/>
      <c r="V56" s="80"/>
      <c r="W56" s="80"/>
      <c r="X56" s="81"/>
      <c r="Z56" s="107"/>
      <c r="AA56" s="71"/>
      <c r="AB56" s="71"/>
      <c r="AC56" s="71"/>
      <c r="AD56" s="71"/>
      <c r="AE56" s="71"/>
      <c r="AF56" s="71"/>
      <c r="AG56" s="108"/>
    </row>
    <row r="57" spans="7:33">
      <c r="S57" s="79"/>
      <c r="T57" s="80"/>
      <c r="U57" s="80"/>
      <c r="V57" s="80"/>
      <c r="W57" s="80"/>
      <c r="X57" s="81"/>
      <c r="Z57" s="107"/>
      <c r="AA57" s="71"/>
      <c r="AB57" s="71"/>
      <c r="AC57" s="71"/>
      <c r="AD57" s="71"/>
      <c r="AE57" s="71"/>
      <c r="AF57" s="71"/>
      <c r="AG57" s="108"/>
    </row>
    <row r="58" spans="7:33">
      <c r="S58" s="79"/>
      <c r="T58" s="80"/>
      <c r="U58" s="80"/>
      <c r="V58" s="80"/>
      <c r="W58" s="80"/>
      <c r="X58" s="81"/>
      <c r="Z58" s="107"/>
      <c r="AA58" s="71"/>
      <c r="AB58" s="71"/>
      <c r="AC58" s="71"/>
      <c r="AD58" s="71"/>
      <c r="AE58" s="71"/>
      <c r="AF58" s="71"/>
      <c r="AG58" s="108"/>
    </row>
    <row r="59" spans="7:33">
      <c r="S59" s="79"/>
      <c r="T59" s="80"/>
      <c r="U59" s="80"/>
      <c r="V59" s="80"/>
      <c r="W59" s="80"/>
      <c r="X59" s="81"/>
      <c r="Z59" s="107"/>
      <c r="AA59" s="71"/>
      <c r="AB59" s="71"/>
      <c r="AC59" s="71"/>
      <c r="AD59" s="71"/>
      <c r="AE59" s="71"/>
      <c r="AF59" s="71"/>
      <c r="AG59" s="108"/>
    </row>
    <row r="60" spans="7:33">
      <c r="S60" s="79"/>
      <c r="T60" s="80"/>
      <c r="U60" s="80"/>
      <c r="V60" s="80"/>
      <c r="W60" s="80"/>
      <c r="X60" s="81"/>
      <c r="Z60" s="107"/>
      <c r="AA60" s="71"/>
      <c r="AB60" s="71"/>
      <c r="AC60" s="71"/>
      <c r="AD60" s="71"/>
      <c r="AE60" s="71"/>
      <c r="AF60" s="71"/>
      <c r="AG60" s="108"/>
    </row>
    <row r="61" spans="7:33">
      <c r="S61" s="79"/>
      <c r="T61" s="80"/>
      <c r="U61" s="80"/>
      <c r="V61" s="80"/>
      <c r="W61" s="80"/>
      <c r="X61" s="81"/>
      <c r="Z61" s="107"/>
      <c r="AA61" s="71"/>
      <c r="AB61" s="71"/>
      <c r="AC61" s="71"/>
      <c r="AD61" s="71"/>
      <c r="AE61" s="71"/>
      <c r="AF61" s="71"/>
      <c r="AG61" s="108"/>
    </row>
    <row r="62" spans="7:33">
      <c r="S62" s="79"/>
      <c r="T62" s="80"/>
      <c r="U62" s="80"/>
      <c r="V62" s="80"/>
      <c r="W62" s="80"/>
      <c r="X62" s="81"/>
      <c r="Z62" s="107"/>
      <c r="AA62" s="71"/>
      <c r="AB62" s="71"/>
      <c r="AC62" s="71"/>
      <c r="AD62" s="71"/>
      <c r="AE62" s="71"/>
      <c r="AF62" s="71"/>
      <c r="AG62" s="108"/>
    </row>
    <row r="63" spans="7:33">
      <c r="S63" s="79"/>
      <c r="T63" s="80"/>
      <c r="U63" s="80"/>
      <c r="V63" s="80"/>
      <c r="W63" s="80"/>
      <c r="X63" s="81"/>
      <c r="Z63" s="107"/>
      <c r="AA63" s="71"/>
      <c r="AB63" s="71"/>
      <c r="AC63" s="71"/>
      <c r="AD63" s="71"/>
      <c r="AE63" s="71"/>
      <c r="AF63" s="71"/>
      <c r="AG63" s="108"/>
    </row>
    <row r="64" spans="7:33">
      <c r="S64" s="79"/>
      <c r="T64" s="80"/>
      <c r="U64" s="80"/>
      <c r="V64" s="80"/>
      <c r="W64" s="80"/>
      <c r="X64" s="81"/>
      <c r="Z64" s="107"/>
      <c r="AA64" s="71"/>
      <c r="AB64" s="71"/>
      <c r="AC64" s="71"/>
      <c r="AD64" s="71"/>
      <c r="AE64" s="71"/>
      <c r="AF64" s="71"/>
      <c r="AG64" s="108"/>
    </row>
    <row r="65" spans="19:33">
      <c r="S65" s="79"/>
      <c r="T65" s="80"/>
      <c r="U65" s="80"/>
      <c r="V65" s="80"/>
      <c r="W65" s="80"/>
      <c r="X65" s="81"/>
      <c r="Z65" s="107"/>
      <c r="AA65" s="71"/>
      <c r="AB65" s="71"/>
      <c r="AC65" s="71"/>
      <c r="AD65" s="71"/>
      <c r="AE65" s="71"/>
      <c r="AF65" s="71"/>
      <c r="AG65" s="108"/>
    </row>
    <row r="66" spans="19:33">
      <c r="S66" s="79"/>
      <c r="T66" s="80"/>
      <c r="U66" s="80"/>
      <c r="V66" s="80"/>
      <c r="W66" s="80"/>
      <c r="X66" s="81"/>
      <c r="Z66" s="107"/>
      <c r="AA66" s="71"/>
      <c r="AB66" s="71"/>
      <c r="AC66" s="71"/>
      <c r="AD66" s="71"/>
      <c r="AE66" s="71"/>
      <c r="AF66" s="71"/>
      <c r="AG66" s="108"/>
    </row>
    <row r="67" spans="19:33">
      <c r="S67" s="79"/>
      <c r="T67" s="80"/>
      <c r="U67" s="80"/>
      <c r="V67" s="80"/>
      <c r="W67" s="80"/>
      <c r="X67" s="81"/>
      <c r="Z67" s="107"/>
      <c r="AA67" s="71"/>
      <c r="AB67" s="71"/>
      <c r="AC67" s="71"/>
      <c r="AD67" s="71"/>
      <c r="AE67" s="71"/>
      <c r="AF67" s="71"/>
      <c r="AG67" s="108"/>
    </row>
    <row r="68" spans="19:33">
      <c r="S68" s="79"/>
      <c r="T68" s="80"/>
      <c r="U68" s="80"/>
      <c r="V68" s="80"/>
      <c r="W68" s="80"/>
      <c r="X68" s="81"/>
      <c r="Z68" s="107"/>
      <c r="AA68" s="71"/>
      <c r="AB68" s="71"/>
      <c r="AC68" s="71"/>
      <c r="AD68" s="71"/>
      <c r="AE68" s="71"/>
      <c r="AF68" s="71"/>
      <c r="AG68" s="108"/>
    </row>
    <row r="69" spans="19:33">
      <c r="S69" s="79"/>
      <c r="T69" s="80"/>
      <c r="U69" s="80"/>
      <c r="V69" s="80"/>
      <c r="W69" s="80"/>
      <c r="X69" s="81"/>
      <c r="Z69" s="107"/>
      <c r="AA69" s="71"/>
      <c r="AB69" s="71"/>
      <c r="AC69" s="71"/>
      <c r="AD69" s="71"/>
      <c r="AE69" s="71"/>
      <c r="AF69" s="71"/>
      <c r="AG69" s="108"/>
    </row>
    <row r="70" spans="19:33">
      <c r="S70" s="79"/>
      <c r="T70" s="80"/>
      <c r="U70" s="80"/>
      <c r="V70" s="80"/>
      <c r="W70" s="80"/>
      <c r="X70" s="81"/>
      <c r="Z70" s="107"/>
      <c r="AA70" s="71"/>
      <c r="AB70" s="71"/>
      <c r="AC70" s="71"/>
      <c r="AD70" s="71"/>
      <c r="AE70" s="71"/>
      <c r="AF70" s="71"/>
      <c r="AG70" s="108"/>
    </row>
    <row r="71" spans="19:33">
      <c r="S71" s="79"/>
      <c r="T71" s="80"/>
      <c r="U71" s="80"/>
      <c r="V71" s="80"/>
      <c r="W71" s="80"/>
      <c r="X71" s="81"/>
      <c r="Z71" s="107"/>
      <c r="AA71" s="71"/>
      <c r="AB71" s="71"/>
      <c r="AC71" s="71"/>
      <c r="AD71" s="71"/>
      <c r="AE71" s="71"/>
      <c r="AF71" s="71"/>
      <c r="AG71" s="108"/>
    </row>
    <row r="72" spans="19:33">
      <c r="S72" s="79"/>
      <c r="T72" s="80"/>
      <c r="U72" s="80"/>
      <c r="V72" s="80"/>
      <c r="W72" s="80"/>
      <c r="X72" s="81"/>
      <c r="Z72" s="107"/>
      <c r="AA72" s="71"/>
      <c r="AB72" s="71"/>
      <c r="AC72" s="71"/>
      <c r="AD72" s="71"/>
      <c r="AE72" s="71"/>
      <c r="AF72" s="71"/>
      <c r="AG72" s="108"/>
    </row>
    <row r="73" spans="19:33">
      <c r="S73" s="79"/>
      <c r="T73" s="80"/>
      <c r="U73" s="80"/>
      <c r="V73" s="80"/>
      <c r="W73" s="80"/>
      <c r="X73" s="81"/>
      <c r="Z73" s="107"/>
      <c r="AA73" s="71"/>
      <c r="AB73" s="71"/>
      <c r="AC73" s="71"/>
      <c r="AD73" s="71"/>
      <c r="AE73" s="71"/>
      <c r="AF73" s="71"/>
      <c r="AG73" s="108"/>
    </row>
    <row r="74" spans="19:33">
      <c r="S74" s="79"/>
      <c r="T74" s="80"/>
      <c r="U74" s="80"/>
      <c r="V74" s="80"/>
      <c r="W74" s="80"/>
      <c r="X74" s="81"/>
      <c r="Z74" s="107"/>
      <c r="AA74" s="71"/>
      <c r="AB74" s="71"/>
      <c r="AC74" s="71"/>
      <c r="AD74" s="71"/>
      <c r="AE74" s="71"/>
      <c r="AF74" s="71"/>
      <c r="AG74" s="108"/>
    </row>
    <row r="75" spans="19:33">
      <c r="S75" s="79"/>
      <c r="T75" s="80"/>
      <c r="U75" s="80"/>
      <c r="V75" s="80"/>
      <c r="W75" s="80"/>
      <c r="X75" s="81"/>
      <c r="Z75" s="107"/>
      <c r="AA75" s="71"/>
      <c r="AB75" s="71"/>
      <c r="AC75" s="71"/>
      <c r="AD75" s="71"/>
      <c r="AE75" s="71"/>
      <c r="AF75" s="71"/>
      <c r="AG75" s="108"/>
    </row>
    <row r="76" spans="19:33">
      <c r="S76" s="79"/>
      <c r="T76" s="80"/>
      <c r="U76" s="80"/>
      <c r="V76" s="80"/>
      <c r="W76" s="80"/>
      <c r="X76" s="81"/>
      <c r="Z76" s="107"/>
      <c r="AA76" s="71"/>
      <c r="AB76" s="71"/>
      <c r="AC76" s="71"/>
      <c r="AD76" s="71"/>
      <c r="AE76" s="71"/>
      <c r="AF76" s="71"/>
      <c r="AG76" s="108"/>
    </row>
    <row r="77" spans="19:33">
      <c r="S77" s="79"/>
      <c r="T77" s="80"/>
      <c r="U77" s="80"/>
      <c r="V77" s="80"/>
      <c r="W77" s="80"/>
      <c r="X77" s="81"/>
      <c r="Z77" s="107"/>
      <c r="AA77" s="71"/>
      <c r="AB77" s="71"/>
      <c r="AC77" s="71"/>
      <c r="AD77" s="71"/>
      <c r="AE77" s="71"/>
      <c r="AF77" s="71"/>
      <c r="AG77" s="108"/>
    </row>
    <row r="78" spans="19:33">
      <c r="S78" s="79"/>
      <c r="T78" s="80"/>
      <c r="U78" s="80"/>
      <c r="V78" s="80"/>
      <c r="W78" s="80"/>
      <c r="X78" s="81"/>
      <c r="Z78" s="107"/>
      <c r="AA78" s="71"/>
      <c r="AB78" s="71"/>
      <c r="AC78" s="71"/>
      <c r="AD78" s="71"/>
      <c r="AE78" s="71"/>
      <c r="AF78" s="71"/>
      <c r="AG78" s="108"/>
    </row>
    <row r="79" spans="19:33">
      <c r="S79" s="79"/>
      <c r="T79" s="80"/>
      <c r="U79" s="80"/>
      <c r="V79" s="80"/>
      <c r="W79" s="80"/>
      <c r="X79" s="81"/>
      <c r="Z79" s="107"/>
      <c r="AA79" s="71"/>
      <c r="AB79" s="71"/>
      <c r="AC79" s="71"/>
      <c r="AD79" s="71"/>
      <c r="AE79" s="71"/>
      <c r="AF79" s="71"/>
      <c r="AG79" s="108"/>
    </row>
    <row r="80" spans="19:33">
      <c r="S80" s="79"/>
      <c r="T80" s="80"/>
      <c r="U80" s="80"/>
      <c r="V80" s="80"/>
      <c r="W80" s="80"/>
      <c r="X80" s="81"/>
      <c r="Z80" s="107"/>
      <c r="AA80" s="71"/>
      <c r="AB80" s="71"/>
      <c r="AC80" s="71"/>
      <c r="AD80" s="71"/>
      <c r="AE80" s="71"/>
      <c r="AF80" s="71"/>
      <c r="AG80" s="108"/>
    </row>
    <row r="81" spans="19:33">
      <c r="S81" s="79"/>
      <c r="T81" s="80"/>
      <c r="U81" s="80"/>
      <c r="V81" s="80"/>
      <c r="W81" s="80"/>
      <c r="X81" s="81"/>
      <c r="Z81" s="107"/>
      <c r="AA81" s="71"/>
      <c r="AB81" s="71"/>
      <c r="AC81" s="71"/>
      <c r="AD81" s="71"/>
      <c r="AE81" s="71"/>
      <c r="AF81" s="71"/>
      <c r="AG81" s="108"/>
    </row>
    <row r="82" spans="19:33" ht="14.25" thickBot="1">
      <c r="S82" s="79"/>
      <c r="T82" s="80"/>
      <c r="U82" s="80"/>
      <c r="V82" s="80"/>
      <c r="W82" s="80"/>
      <c r="X82" s="81"/>
      <c r="Z82" s="115"/>
      <c r="AA82" s="29"/>
      <c r="AB82" s="29"/>
      <c r="AC82" s="29"/>
      <c r="AD82" s="29"/>
      <c r="AE82" s="29"/>
      <c r="AF82" s="29"/>
      <c r="AG82" s="116"/>
    </row>
    <row r="83" spans="19:33" ht="14.25" thickBot="1">
      <c r="S83" s="84"/>
      <c r="T83" s="85"/>
      <c r="U83" s="85"/>
      <c r="V83" s="85"/>
      <c r="W83" s="85"/>
      <c r="X83" s="86"/>
    </row>
  </sheetData>
  <mergeCells count="36">
    <mergeCell ref="C43:I43"/>
    <mergeCell ref="C34:E35"/>
    <mergeCell ref="F34:H34"/>
    <mergeCell ref="I34:I35"/>
    <mergeCell ref="J34:L34"/>
    <mergeCell ref="C36:E36"/>
    <mergeCell ref="C37:E37"/>
    <mergeCell ref="C38:E38"/>
    <mergeCell ref="C39:E39"/>
    <mergeCell ref="C40:E40"/>
    <mergeCell ref="C41:E41"/>
    <mergeCell ref="C42:E42"/>
    <mergeCell ref="J28:L28"/>
    <mergeCell ref="P28:Q30"/>
    <mergeCell ref="C31:D31"/>
    <mergeCell ref="P31:Q31"/>
    <mergeCell ref="C33:H33"/>
    <mergeCell ref="I33:L33"/>
    <mergeCell ref="C13:D17"/>
    <mergeCell ref="C23:C25"/>
    <mergeCell ref="D23:D25"/>
    <mergeCell ref="E23:E25"/>
    <mergeCell ref="C28:D30"/>
    <mergeCell ref="E28:G28"/>
    <mergeCell ref="A3:O3"/>
    <mergeCell ref="C6:D8"/>
    <mergeCell ref="E6:G6"/>
    <mergeCell ref="C9:D9"/>
    <mergeCell ref="C11:D11"/>
    <mergeCell ref="F11:G12"/>
    <mergeCell ref="K11:L11"/>
    <mergeCell ref="C12:D12"/>
    <mergeCell ref="K12:L12"/>
    <mergeCell ref="M7:N7"/>
    <mergeCell ref="M8:N8"/>
    <mergeCell ref="M9:N9"/>
  </mergeCells>
  <phoneticPr fontId="1"/>
  <conditionalFormatting sqref="J43">
    <cfRule type="cellIs" dxfId="17" priority="9" operator="greaterThan">
      <formula>$J$31</formula>
    </cfRule>
  </conditionalFormatting>
  <conditionalFormatting sqref="J44">
    <cfRule type="expression" dxfId="16" priority="7">
      <formula>$J$43&gt;$J$31</formula>
    </cfRule>
    <cfRule type="expression" dxfId="15" priority="8">
      <formula>$J$43&lt;=$J$31</formula>
    </cfRule>
  </conditionalFormatting>
  <conditionalFormatting sqref="K44">
    <cfRule type="expression" dxfId="14" priority="5">
      <formula>$K$43&lt;=$K$31</formula>
    </cfRule>
    <cfRule type="expression" dxfId="13" priority="6">
      <formula>$K$43&gt;$K$31</formula>
    </cfRule>
  </conditionalFormatting>
  <conditionalFormatting sqref="K43">
    <cfRule type="cellIs" dxfId="12" priority="4" operator="greaterThan">
      <formula>$K$31</formula>
    </cfRule>
  </conditionalFormatting>
  <conditionalFormatting sqref="L43">
    <cfRule type="cellIs" dxfId="11" priority="3" operator="greaterThan">
      <formula>$L$31</formula>
    </cfRule>
  </conditionalFormatting>
  <conditionalFormatting sqref="L44">
    <cfRule type="expression" dxfId="10" priority="1">
      <formula>$L$43&gt;$L$31</formula>
    </cfRule>
    <cfRule type="expression" dxfId="9" priority="2">
      <formula>$L$43&lt;=$L$31</formula>
    </cfRule>
  </conditionalFormatting>
  <dataValidations count="3">
    <dataValidation type="list" allowBlank="1" showInputMessage="1" showErrorMessage="1" sqref="C6:D8">
      <formula1>$T$25:$T$32</formula1>
    </dataValidation>
    <dataValidation type="list" allowBlank="1" showInputMessage="1" showErrorMessage="1" sqref="C42:E42">
      <formula1>$Z$23:$Z$56</formula1>
    </dataValidation>
    <dataValidation type="list" allowBlank="1" showInputMessage="1" showErrorMessage="1" sqref="C9:D9">
      <formula1>$T$25:$T$33</formula1>
    </dataValidation>
  </dataValidations>
  <hyperlinks>
    <hyperlink ref="C32" r:id="rId1"/>
  </hyperlinks>
  <printOptions horizontalCentered="1" verticalCentered="1"/>
  <pageMargins left="0.27559055118110237" right="0.27559055118110237" top="0.55118110236220474" bottom="0.31496062992125984" header="0.31496062992125984" footer="0.31496062992125984"/>
  <pageSetup paperSize="9" scale="88" orientation="landscape" r:id="rId2"/>
  <headerFooter differentFirst="1"/>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82"/>
  <sheetViews>
    <sheetView view="pageBreakPreview" zoomScale="90" zoomScaleNormal="100" zoomScaleSheetLayoutView="90" workbookViewId="0">
      <selection activeCell="A2" sqref="A2"/>
    </sheetView>
  </sheetViews>
  <sheetFormatPr defaultRowHeight="13.5"/>
  <cols>
    <col min="1" max="1" width="1.875" customWidth="1"/>
    <col min="2" max="2" width="4" customWidth="1"/>
    <col min="3" max="3" width="10.625" customWidth="1"/>
    <col min="4" max="5" width="10.625" style="1" customWidth="1"/>
    <col min="6" max="8" width="10" style="1" customWidth="1"/>
    <col min="9" max="14" width="10" customWidth="1"/>
    <col min="15" max="15" width="10" style="19" customWidth="1"/>
    <col min="20" max="20" width="11.375" customWidth="1"/>
  </cols>
  <sheetData>
    <row r="1" spans="1:18" ht="14.25">
      <c r="A1" s="18" t="s">
        <v>124</v>
      </c>
      <c r="B1" s="19"/>
      <c r="C1" s="19"/>
      <c r="D1" s="20"/>
      <c r="E1" s="20"/>
      <c r="F1" s="20"/>
      <c r="G1" s="20"/>
      <c r="H1" s="20"/>
      <c r="I1" s="19"/>
      <c r="J1" s="19"/>
      <c r="K1" s="19"/>
      <c r="L1" s="19"/>
      <c r="M1" s="19"/>
      <c r="N1" s="19"/>
    </row>
    <row r="2" spans="1:18" ht="14.25">
      <c r="B2" s="18" t="s">
        <v>35</v>
      </c>
      <c r="C2" s="19"/>
      <c r="D2" s="20"/>
      <c r="E2" s="20"/>
      <c r="F2" s="20"/>
      <c r="G2" s="20"/>
      <c r="H2" s="20"/>
      <c r="I2" s="19"/>
      <c r="J2" s="19"/>
      <c r="K2" s="19"/>
      <c r="L2" s="19"/>
      <c r="M2" s="19"/>
      <c r="N2" s="19"/>
    </row>
    <row r="3" spans="1:18" ht="21" customHeight="1">
      <c r="A3" s="133" t="s">
        <v>32</v>
      </c>
      <c r="B3" s="133"/>
      <c r="C3" s="133"/>
      <c r="D3" s="133"/>
      <c r="E3" s="133"/>
      <c r="F3" s="133"/>
      <c r="G3" s="133"/>
      <c r="H3" s="133"/>
      <c r="I3" s="133"/>
      <c r="J3" s="133"/>
      <c r="K3" s="133"/>
      <c r="L3" s="133"/>
      <c r="M3" s="133"/>
      <c r="N3" s="133"/>
      <c r="O3" s="133"/>
    </row>
    <row r="4" spans="1:18" ht="14.25">
      <c r="A4" s="19"/>
      <c r="B4" s="21" t="s">
        <v>0</v>
      </c>
      <c r="C4" s="20"/>
      <c r="D4" s="20"/>
      <c r="E4" s="20"/>
      <c r="F4" s="20"/>
      <c r="G4" s="20"/>
      <c r="H4" s="20"/>
      <c r="I4" s="20"/>
      <c r="J4" s="20"/>
      <c r="K4" s="20"/>
      <c r="L4" s="20"/>
      <c r="M4" s="19"/>
      <c r="N4" s="19"/>
    </row>
    <row r="5" spans="1:18" ht="8.25" customHeight="1" thickBot="1">
      <c r="A5" s="19"/>
      <c r="B5" s="21"/>
      <c r="C5" s="20"/>
      <c r="D5" s="20"/>
      <c r="E5" s="20"/>
      <c r="F5" s="20"/>
      <c r="G5" s="20"/>
      <c r="H5" s="20"/>
      <c r="I5" s="20"/>
      <c r="J5" s="20"/>
      <c r="K5" s="20"/>
      <c r="L5" s="20"/>
      <c r="M5" s="19"/>
      <c r="N5" s="19"/>
    </row>
    <row r="6" spans="1:18" ht="14.25">
      <c r="A6" s="19"/>
      <c r="B6" s="19"/>
      <c r="C6" s="134" t="s">
        <v>2</v>
      </c>
      <c r="D6" s="135"/>
      <c r="E6" s="140" t="s">
        <v>1</v>
      </c>
      <c r="F6" s="140"/>
      <c r="G6" s="141"/>
      <c r="H6" s="22"/>
      <c r="I6" s="21"/>
      <c r="J6" s="21"/>
      <c r="K6" s="21"/>
      <c r="L6" s="128" t="s">
        <v>116</v>
      </c>
      <c r="M6" s="129" t="s">
        <v>120</v>
      </c>
      <c r="N6" s="130"/>
    </row>
    <row r="7" spans="1:18" ht="14.25">
      <c r="A7" s="19"/>
      <c r="B7" s="19"/>
      <c r="C7" s="136"/>
      <c r="D7" s="137"/>
      <c r="E7" s="47" t="s">
        <v>3</v>
      </c>
      <c r="F7" s="10" t="s">
        <v>4</v>
      </c>
      <c r="G7" s="11" t="s">
        <v>5</v>
      </c>
      <c r="H7" s="22"/>
      <c r="I7" s="21"/>
      <c r="J7" s="21"/>
      <c r="K7" s="21"/>
      <c r="L7" s="131" t="s">
        <v>117</v>
      </c>
      <c r="M7" s="147" t="s">
        <v>121</v>
      </c>
      <c r="N7" s="148"/>
    </row>
    <row r="8" spans="1:18" ht="15" thickBot="1">
      <c r="A8" s="19"/>
      <c r="B8" s="19"/>
      <c r="C8" s="138"/>
      <c r="D8" s="139"/>
      <c r="E8" s="48" t="s">
        <v>6</v>
      </c>
      <c r="F8" s="43" t="s">
        <v>7</v>
      </c>
      <c r="G8" s="44" t="s">
        <v>8</v>
      </c>
      <c r="H8" s="23"/>
      <c r="I8" s="21"/>
      <c r="J8" s="21"/>
      <c r="K8" s="21"/>
      <c r="L8" s="131" t="s">
        <v>118</v>
      </c>
      <c r="M8" s="147" t="s">
        <v>123</v>
      </c>
      <c r="N8" s="148"/>
    </row>
    <row r="9" spans="1:18" ht="15" thickBot="1">
      <c r="A9" s="19"/>
      <c r="B9" s="19"/>
      <c r="C9" s="142" t="s">
        <v>50</v>
      </c>
      <c r="D9" s="143"/>
      <c r="E9" s="49">
        <v>0.5</v>
      </c>
      <c r="F9" s="45">
        <v>0.8</v>
      </c>
      <c r="G9" s="46">
        <v>0.5</v>
      </c>
      <c r="H9" s="22"/>
      <c r="I9" s="21"/>
      <c r="J9" s="21"/>
      <c r="K9" s="21"/>
      <c r="L9" s="132" t="s">
        <v>119</v>
      </c>
      <c r="M9" s="149" t="s">
        <v>122</v>
      </c>
      <c r="N9" s="150"/>
    </row>
    <row r="10" spans="1:18" ht="14.25">
      <c r="A10" s="19"/>
      <c r="B10" s="19"/>
      <c r="C10" s="21"/>
      <c r="D10" s="22"/>
      <c r="E10" s="22"/>
      <c r="F10" s="22"/>
      <c r="G10" s="22"/>
      <c r="H10" s="22"/>
      <c r="I10" s="21"/>
      <c r="J10" s="21"/>
      <c r="K10" s="21"/>
      <c r="L10" s="21"/>
      <c r="M10" s="19"/>
      <c r="N10" s="19"/>
    </row>
    <row r="11" spans="1:18" ht="13.5" customHeight="1">
      <c r="A11" s="19"/>
      <c r="B11" s="19"/>
      <c r="C11" s="144" t="s">
        <v>9</v>
      </c>
      <c r="D11" s="144"/>
      <c r="E11" s="22"/>
      <c r="F11" s="145" t="s">
        <v>10</v>
      </c>
      <c r="G11" s="145"/>
      <c r="H11" s="21"/>
      <c r="I11" s="22" t="s">
        <v>11</v>
      </c>
      <c r="J11" s="21"/>
      <c r="K11" s="144" t="s">
        <v>12</v>
      </c>
      <c r="L11" s="144"/>
      <c r="M11" s="19"/>
      <c r="N11" s="19"/>
      <c r="R11" s="70"/>
    </row>
    <row r="12" spans="1:18" ht="15" thickBot="1">
      <c r="A12" s="19"/>
      <c r="B12" s="19"/>
      <c r="C12" s="146" t="s">
        <v>13</v>
      </c>
      <c r="D12" s="146"/>
      <c r="E12" s="22"/>
      <c r="F12" s="145"/>
      <c r="G12" s="145"/>
      <c r="H12" s="21"/>
      <c r="I12" s="22" t="s">
        <v>14</v>
      </c>
      <c r="J12" s="21"/>
      <c r="K12" s="144" t="s">
        <v>13</v>
      </c>
      <c r="L12" s="144"/>
      <c r="M12" s="19"/>
      <c r="N12" s="19"/>
    </row>
    <row r="13" spans="1:18" ht="15" thickBot="1">
      <c r="A13" s="19"/>
      <c r="B13" s="19"/>
      <c r="C13" s="151">
        <v>1500</v>
      </c>
      <c r="D13" s="152"/>
      <c r="E13" s="22" t="s">
        <v>15</v>
      </c>
      <c r="F13" s="4" t="s">
        <v>16</v>
      </c>
      <c r="G13" s="42">
        <f>E9</f>
        <v>0.5</v>
      </c>
      <c r="H13" s="22" t="s">
        <v>15</v>
      </c>
      <c r="I13" s="3">
        <f>VLOOKUP($C$9,$T$25:$W$31,2,FALSE)</f>
        <v>20</v>
      </c>
      <c r="J13" s="22" t="s">
        <v>17</v>
      </c>
      <c r="K13" s="4" t="s">
        <v>16</v>
      </c>
      <c r="L13" s="35">
        <f>$C$13*G13/100*I13/100</f>
        <v>1.5</v>
      </c>
      <c r="M13" s="19"/>
      <c r="N13" s="19"/>
    </row>
    <row r="14" spans="1:18" ht="7.5" customHeight="1" thickBot="1">
      <c r="A14" s="19"/>
      <c r="B14" s="19"/>
      <c r="C14" s="153"/>
      <c r="D14" s="154"/>
      <c r="E14" s="22"/>
      <c r="F14" s="2"/>
      <c r="G14" s="5"/>
      <c r="H14" s="22"/>
      <c r="I14" s="6"/>
      <c r="J14" s="22"/>
      <c r="K14" s="2"/>
      <c r="L14" s="12"/>
      <c r="M14" s="19"/>
      <c r="N14" s="19"/>
    </row>
    <row r="15" spans="1:18" ht="15" thickBot="1">
      <c r="A15" s="19"/>
      <c r="B15" s="19"/>
      <c r="C15" s="153"/>
      <c r="D15" s="154"/>
      <c r="E15" s="22" t="s">
        <v>15</v>
      </c>
      <c r="F15" s="4" t="s">
        <v>4</v>
      </c>
      <c r="G15" s="42">
        <f>F9</f>
        <v>0.8</v>
      </c>
      <c r="H15" s="23" t="s">
        <v>15</v>
      </c>
      <c r="I15" s="3">
        <f>VLOOKUP($C$9,$T$25:$W$31,3,FALSE)</f>
        <v>60</v>
      </c>
      <c r="J15" s="23" t="s">
        <v>17</v>
      </c>
      <c r="K15" s="4" t="s">
        <v>4</v>
      </c>
      <c r="L15" s="35">
        <f>$C$13*G15/100*I15/100</f>
        <v>7.2</v>
      </c>
      <c r="M15" s="19"/>
      <c r="N15" s="19"/>
    </row>
    <row r="16" spans="1:18" ht="7.5" customHeight="1" thickBot="1">
      <c r="A16" s="19"/>
      <c r="B16" s="19"/>
      <c r="C16" s="153"/>
      <c r="D16" s="154"/>
      <c r="E16" s="22"/>
      <c r="F16" s="2"/>
      <c r="G16" s="5"/>
      <c r="H16" s="21"/>
      <c r="I16" s="6"/>
      <c r="J16" s="21"/>
      <c r="K16" s="2"/>
      <c r="L16" s="12"/>
      <c r="M16" s="19"/>
      <c r="N16" s="19"/>
    </row>
    <row r="17" spans="1:33" ht="15" thickBot="1">
      <c r="A17" s="19"/>
      <c r="B17" s="19"/>
      <c r="C17" s="155"/>
      <c r="D17" s="156"/>
      <c r="E17" s="22" t="s">
        <v>15</v>
      </c>
      <c r="F17" s="4" t="s">
        <v>5</v>
      </c>
      <c r="G17" s="42">
        <f>+G9</f>
        <v>0.5</v>
      </c>
      <c r="H17" s="23" t="s">
        <v>15</v>
      </c>
      <c r="I17" s="3">
        <f>VLOOKUP($C$9,$T$25:$W$31,4,FALSE)</f>
        <v>90</v>
      </c>
      <c r="J17" s="23" t="s">
        <v>17</v>
      </c>
      <c r="K17" s="4" t="s">
        <v>30</v>
      </c>
      <c r="L17" s="35">
        <f>$C$13*G17/100*I17/100</f>
        <v>6.75</v>
      </c>
      <c r="M17" s="19"/>
      <c r="N17" s="19"/>
      <c r="S17" s="72" t="s">
        <v>58</v>
      </c>
      <c r="T17" s="73"/>
      <c r="U17" s="73"/>
      <c r="V17" s="73"/>
      <c r="W17" s="73"/>
      <c r="X17" s="74"/>
      <c r="Z17" s="117" t="s">
        <v>109</v>
      </c>
      <c r="AA17" s="118"/>
      <c r="AB17" s="118"/>
      <c r="AC17" s="118"/>
      <c r="AD17" s="118"/>
      <c r="AE17" s="118"/>
      <c r="AF17" s="118"/>
      <c r="AG17" s="119"/>
    </row>
    <row r="18" spans="1:33" ht="5.25" customHeight="1" thickBot="1">
      <c r="A18" s="26"/>
      <c r="B18" s="26"/>
      <c r="C18" s="26"/>
      <c r="D18" s="27"/>
      <c r="E18" s="27"/>
      <c r="F18" s="28"/>
      <c r="G18" s="28"/>
      <c r="H18" s="27"/>
      <c r="I18" s="29"/>
      <c r="J18" s="26"/>
      <c r="K18" s="29"/>
      <c r="L18" s="29"/>
      <c r="M18" s="26"/>
      <c r="N18" s="26"/>
      <c r="O18" s="26"/>
      <c r="S18" s="79"/>
      <c r="T18" s="80"/>
      <c r="U18" s="80"/>
      <c r="V18" s="80"/>
      <c r="W18" s="80"/>
      <c r="X18" s="81"/>
      <c r="Z18" s="107"/>
      <c r="AA18" s="71"/>
      <c r="AB18" s="71"/>
      <c r="AC18" s="71"/>
      <c r="AD18" s="71"/>
      <c r="AE18" s="71"/>
      <c r="AF18" s="71"/>
      <c r="AG18" s="108"/>
    </row>
    <row r="19" spans="1:33" ht="5.25" customHeight="1">
      <c r="A19" s="19"/>
      <c r="B19" s="19"/>
      <c r="C19" s="19"/>
      <c r="D19" s="20"/>
      <c r="E19" s="20"/>
      <c r="F19" s="20"/>
      <c r="G19" s="20"/>
      <c r="H19" s="20"/>
      <c r="I19" s="19"/>
      <c r="J19" s="19"/>
      <c r="K19" s="19"/>
      <c r="L19" s="19"/>
      <c r="M19" s="19"/>
      <c r="N19" s="19"/>
      <c r="S19" s="79"/>
      <c r="T19" s="80"/>
      <c r="U19" s="80"/>
      <c r="V19" s="80"/>
      <c r="W19" s="80"/>
      <c r="X19" s="81"/>
      <c r="Z19" s="107"/>
      <c r="AA19" s="71"/>
      <c r="AB19" s="71"/>
      <c r="AC19" s="71"/>
      <c r="AD19" s="71"/>
      <c r="AE19" s="71"/>
      <c r="AF19" s="71"/>
      <c r="AG19" s="108"/>
    </row>
    <row r="20" spans="1:33" ht="14.25">
      <c r="A20" s="19"/>
      <c r="B20" s="21" t="s">
        <v>41</v>
      </c>
      <c r="C20" s="19"/>
      <c r="D20" s="20"/>
      <c r="E20" s="20"/>
      <c r="F20" s="20"/>
      <c r="G20" s="20"/>
      <c r="H20" s="20"/>
      <c r="I20" s="19"/>
      <c r="J20" s="19"/>
      <c r="K20" s="19"/>
      <c r="M20" s="19"/>
      <c r="N20" s="19"/>
      <c r="S20" s="79"/>
      <c r="T20" s="93" t="s">
        <v>54</v>
      </c>
      <c r="U20" s="80"/>
      <c r="V20" s="80"/>
      <c r="W20" s="80"/>
      <c r="X20" s="81"/>
      <c r="Z20" s="107"/>
      <c r="AA20" s="71"/>
      <c r="AB20" s="71"/>
      <c r="AC20" s="71"/>
      <c r="AD20" s="71"/>
      <c r="AE20" s="71"/>
      <c r="AF20" s="71"/>
      <c r="AG20" s="108"/>
    </row>
    <row r="21" spans="1:33" ht="5.25" customHeight="1">
      <c r="A21" s="19"/>
      <c r="B21" s="21"/>
      <c r="C21" s="19"/>
      <c r="D21" s="20"/>
      <c r="E21" s="20"/>
      <c r="F21" s="20"/>
      <c r="G21" s="20"/>
      <c r="H21" s="20"/>
      <c r="I21" s="19"/>
      <c r="J21" s="19"/>
      <c r="K21" s="19"/>
      <c r="L21" s="22"/>
      <c r="M21" s="19"/>
      <c r="N21" s="19"/>
      <c r="S21" s="79"/>
      <c r="T21" s="80"/>
      <c r="U21" s="80"/>
      <c r="V21" s="80"/>
      <c r="W21" s="80"/>
      <c r="X21" s="81"/>
      <c r="Z21" s="107"/>
      <c r="AA21" s="71"/>
      <c r="AB21" s="71"/>
      <c r="AC21" s="71"/>
      <c r="AD21" s="71"/>
      <c r="AE21" s="71"/>
      <c r="AF21" s="71"/>
      <c r="AG21" s="108"/>
    </row>
    <row r="22" spans="1:33" ht="15" thickBot="1">
      <c r="A22" s="19"/>
      <c r="B22" s="19"/>
      <c r="C22" s="21" t="s">
        <v>39</v>
      </c>
      <c r="D22" s="19"/>
      <c r="E22" s="19"/>
      <c r="F22" s="19"/>
      <c r="G22" s="19"/>
      <c r="M22" s="22"/>
      <c r="N22" s="21"/>
      <c r="O22" s="21"/>
      <c r="S22" s="79"/>
      <c r="T22" s="80"/>
      <c r="U22" s="80"/>
      <c r="V22" s="80"/>
      <c r="W22" s="80"/>
      <c r="X22" s="81"/>
      <c r="Z22" s="109" t="s">
        <v>68</v>
      </c>
      <c r="AA22" s="110" t="s">
        <v>70</v>
      </c>
      <c r="AB22" s="110" t="s">
        <v>71</v>
      </c>
      <c r="AC22" s="110" t="s">
        <v>72</v>
      </c>
      <c r="AD22" s="110" t="s">
        <v>73</v>
      </c>
      <c r="AE22" s="110" t="s">
        <v>74</v>
      </c>
      <c r="AF22" s="110" t="s">
        <v>75</v>
      </c>
      <c r="AG22" s="111" t="s">
        <v>76</v>
      </c>
    </row>
    <row r="23" spans="1:33" ht="14.25">
      <c r="A23" s="19"/>
      <c r="B23" s="19"/>
      <c r="C23" s="157" t="s">
        <v>43</v>
      </c>
      <c r="D23" s="160" t="s">
        <v>44</v>
      </c>
      <c r="E23" s="163" t="s">
        <v>45</v>
      </c>
      <c r="F23" s="19"/>
      <c r="G23" s="19"/>
      <c r="O23" s="24"/>
      <c r="P23" s="7"/>
      <c r="S23" s="79"/>
      <c r="T23" s="80"/>
      <c r="V23" s="80"/>
      <c r="W23" s="80"/>
      <c r="X23" s="81"/>
      <c r="Z23" s="109" t="s">
        <v>77</v>
      </c>
      <c r="AA23" s="112">
        <v>0</v>
      </c>
      <c r="AB23" s="112">
        <v>0</v>
      </c>
      <c r="AC23" s="112">
        <v>15</v>
      </c>
      <c r="AD23" s="112">
        <v>0</v>
      </c>
      <c r="AE23" s="112">
        <v>24</v>
      </c>
      <c r="AF23" s="112">
        <v>0</v>
      </c>
      <c r="AG23" s="113">
        <v>0</v>
      </c>
    </row>
    <row r="24" spans="1:33" ht="14.25">
      <c r="A24" s="19"/>
      <c r="B24" s="19"/>
      <c r="C24" s="158"/>
      <c r="D24" s="161"/>
      <c r="E24" s="164"/>
      <c r="F24" s="19"/>
      <c r="G24" s="19"/>
      <c r="O24" s="24"/>
      <c r="P24" s="7"/>
      <c r="S24" s="79"/>
      <c r="T24" s="80"/>
      <c r="U24" s="98" t="s">
        <v>46</v>
      </c>
      <c r="V24" s="98" t="s">
        <v>47</v>
      </c>
      <c r="W24" s="98" t="s">
        <v>48</v>
      </c>
      <c r="X24" s="81"/>
      <c r="Z24" s="109" t="s">
        <v>78</v>
      </c>
      <c r="AA24" s="112">
        <v>0</v>
      </c>
      <c r="AB24" s="112">
        <v>0</v>
      </c>
      <c r="AC24" s="112">
        <v>30</v>
      </c>
      <c r="AD24" s="112">
        <v>0</v>
      </c>
      <c r="AE24" s="112">
        <v>24</v>
      </c>
      <c r="AF24" s="112">
        <v>0</v>
      </c>
      <c r="AG24" s="113">
        <v>0</v>
      </c>
    </row>
    <row r="25" spans="1:33" ht="15" thickBot="1">
      <c r="A25" s="19"/>
      <c r="B25" s="19"/>
      <c r="C25" s="159"/>
      <c r="D25" s="162"/>
      <c r="E25" s="165"/>
      <c r="F25" s="19"/>
      <c r="G25" s="19"/>
      <c r="O25" s="25"/>
      <c r="P25" s="8"/>
      <c r="S25" s="82"/>
      <c r="T25" s="80" t="s">
        <v>50</v>
      </c>
      <c r="U25" s="80">
        <v>20</v>
      </c>
      <c r="V25" s="80">
        <v>60</v>
      </c>
      <c r="W25" s="80">
        <v>90</v>
      </c>
      <c r="X25" s="81"/>
      <c r="Z25" s="109" t="s">
        <v>79</v>
      </c>
      <c r="AA25" s="112">
        <v>0</v>
      </c>
      <c r="AB25" s="112">
        <v>0</v>
      </c>
      <c r="AC25" s="112">
        <v>35</v>
      </c>
      <c r="AD25" s="112">
        <v>0</v>
      </c>
      <c r="AE25" s="112">
        <v>20</v>
      </c>
      <c r="AF25" s="112">
        <v>4</v>
      </c>
      <c r="AG25" s="113">
        <v>8</v>
      </c>
    </row>
    <row r="26" spans="1:33" ht="15" thickBot="1">
      <c r="A26" s="19"/>
      <c r="B26" s="19"/>
      <c r="C26" s="63">
        <v>2</v>
      </c>
      <c r="D26" s="64">
        <v>20</v>
      </c>
      <c r="E26" s="65">
        <v>40</v>
      </c>
      <c r="F26" s="19"/>
      <c r="G26" s="19"/>
      <c r="H26" s="56"/>
      <c r="I26" s="56"/>
      <c r="J26" s="77" t="s">
        <v>63</v>
      </c>
      <c r="K26" s="75" t="str">
        <f>T43</f>
        <v>施肥基準量を施用して下さい。</v>
      </c>
      <c r="L26" s="76"/>
      <c r="O26" s="25"/>
      <c r="P26" s="8"/>
      <c r="S26" s="79"/>
      <c r="T26" s="80" t="s">
        <v>51</v>
      </c>
      <c r="U26" s="80">
        <v>40</v>
      </c>
      <c r="V26" s="80">
        <v>60</v>
      </c>
      <c r="W26" s="80">
        <v>90</v>
      </c>
      <c r="X26" s="81"/>
      <c r="Z26" s="109" t="s">
        <v>80</v>
      </c>
      <c r="AA26" s="112"/>
      <c r="AB26" s="112"/>
      <c r="AC26" s="112">
        <v>30</v>
      </c>
      <c r="AD26" s="112"/>
      <c r="AE26" s="112">
        <v>5</v>
      </c>
      <c r="AF26" s="112">
        <v>7</v>
      </c>
      <c r="AG26" s="113">
        <v>10</v>
      </c>
    </row>
    <row r="27" spans="1:33" ht="15" thickBot="1">
      <c r="A27" s="19"/>
      <c r="B27" s="19"/>
      <c r="F27" s="19"/>
      <c r="G27" s="19"/>
      <c r="J27" s="78" t="s">
        <v>61</v>
      </c>
      <c r="K27" s="75" t="str">
        <f>+T47</f>
        <v>施肥基準量を施用して下さい。</v>
      </c>
      <c r="M27" s="22"/>
      <c r="N27" s="25"/>
      <c r="O27" s="25"/>
      <c r="P27" s="8"/>
      <c r="Q27" s="71"/>
      <c r="S27" s="79"/>
      <c r="T27" s="80" t="s">
        <v>64</v>
      </c>
      <c r="U27" s="80">
        <v>10</v>
      </c>
      <c r="V27" s="80">
        <v>60</v>
      </c>
      <c r="W27" s="80">
        <v>90</v>
      </c>
      <c r="X27" s="81"/>
      <c r="Z27" s="109" t="s">
        <v>81</v>
      </c>
      <c r="AA27" s="112">
        <v>0</v>
      </c>
      <c r="AB27" s="112">
        <v>0</v>
      </c>
      <c r="AC27" s="112">
        <v>20</v>
      </c>
      <c r="AD27" s="112">
        <v>0</v>
      </c>
      <c r="AE27" s="112">
        <v>30</v>
      </c>
      <c r="AF27" s="112">
        <v>15</v>
      </c>
      <c r="AG27" s="113">
        <v>20</v>
      </c>
    </row>
    <row r="28" spans="1:33" ht="14.25">
      <c r="A28" s="19"/>
      <c r="B28" s="19"/>
      <c r="C28" s="166" t="s">
        <v>31</v>
      </c>
      <c r="D28" s="167"/>
      <c r="E28" s="172" t="s">
        <v>112</v>
      </c>
      <c r="F28" s="173"/>
      <c r="G28" s="174"/>
      <c r="J28" s="175" t="s">
        <v>42</v>
      </c>
      <c r="K28" s="176"/>
      <c r="L28" s="177"/>
      <c r="N28" s="25"/>
      <c r="O28" s="25"/>
      <c r="P28" s="178"/>
      <c r="Q28" s="179"/>
      <c r="S28" s="79"/>
      <c r="T28" s="80" t="s">
        <v>52</v>
      </c>
      <c r="U28" s="80">
        <v>30</v>
      </c>
      <c r="V28" s="80">
        <v>80</v>
      </c>
      <c r="W28" s="80">
        <v>90</v>
      </c>
      <c r="X28" s="81"/>
      <c r="Z28" s="109" t="s">
        <v>82</v>
      </c>
      <c r="AA28" s="112">
        <v>0</v>
      </c>
      <c r="AB28" s="112">
        <v>0</v>
      </c>
      <c r="AC28" s="114">
        <v>35</v>
      </c>
      <c r="AD28" s="114">
        <v>0</v>
      </c>
      <c r="AE28" s="114">
        <v>20.3</v>
      </c>
      <c r="AF28" s="112">
        <v>4.5</v>
      </c>
      <c r="AG28" s="113">
        <v>9.4</v>
      </c>
    </row>
    <row r="29" spans="1:33" ht="14.25">
      <c r="A29" s="19"/>
      <c r="B29" s="19"/>
      <c r="C29" s="168"/>
      <c r="D29" s="169"/>
      <c r="E29" s="15" t="s">
        <v>3</v>
      </c>
      <c r="F29" s="16" t="s">
        <v>4</v>
      </c>
      <c r="G29" s="17" t="s">
        <v>18</v>
      </c>
      <c r="J29" s="57" t="s">
        <v>40</v>
      </c>
      <c r="K29" s="58" t="s">
        <v>4</v>
      </c>
      <c r="L29" s="59" t="s">
        <v>18</v>
      </c>
      <c r="N29" s="25"/>
      <c r="O29" s="25"/>
      <c r="P29" s="178"/>
      <c r="Q29" s="179"/>
      <c r="S29" s="79"/>
      <c r="T29" s="80" t="s">
        <v>53</v>
      </c>
      <c r="U29" s="80">
        <v>20</v>
      </c>
      <c r="V29" s="80">
        <v>60</v>
      </c>
      <c r="W29" s="80">
        <v>90</v>
      </c>
      <c r="X29" s="81"/>
      <c r="Z29" s="109" t="s">
        <v>83</v>
      </c>
      <c r="AA29" s="112">
        <v>0</v>
      </c>
      <c r="AB29" s="112">
        <v>0</v>
      </c>
      <c r="AC29" s="114">
        <v>15</v>
      </c>
      <c r="AD29" s="112">
        <v>0</v>
      </c>
      <c r="AE29" s="112">
        <v>24</v>
      </c>
      <c r="AF29" s="112">
        <v>0</v>
      </c>
      <c r="AG29" s="113">
        <v>0</v>
      </c>
    </row>
    <row r="30" spans="1:33" ht="15" thickBot="1">
      <c r="A30" s="19"/>
      <c r="B30" s="19"/>
      <c r="C30" s="170"/>
      <c r="D30" s="171"/>
      <c r="E30" s="53" t="s">
        <v>19</v>
      </c>
      <c r="F30" s="54" t="s">
        <v>7</v>
      </c>
      <c r="G30" s="55" t="s">
        <v>38</v>
      </c>
      <c r="J30" s="60" t="s">
        <v>19</v>
      </c>
      <c r="K30" s="61" t="s">
        <v>7</v>
      </c>
      <c r="L30" s="62" t="s">
        <v>38</v>
      </c>
      <c r="N30" s="25"/>
      <c r="O30" s="25"/>
      <c r="P30" s="178"/>
      <c r="Q30" s="179"/>
      <c r="S30" s="79"/>
      <c r="T30" s="80" t="s">
        <v>65</v>
      </c>
      <c r="U30" s="80">
        <v>20</v>
      </c>
      <c r="V30" s="80">
        <v>30</v>
      </c>
      <c r="W30" s="80">
        <v>80</v>
      </c>
      <c r="X30" s="81"/>
      <c r="Z30" s="109" t="s">
        <v>84</v>
      </c>
      <c r="AA30" s="112">
        <v>0</v>
      </c>
      <c r="AB30" s="112">
        <v>0</v>
      </c>
      <c r="AC30" s="114">
        <v>15</v>
      </c>
      <c r="AD30" s="112">
        <v>0</v>
      </c>
      <c r="AE30" s="112">
        <v>0</v>
      </c>
      <c r="AF30" s="112">
        <v>0</v>
      </c>
      <c r="AG30" s="113">
        <v>0</v>
      </c>
    </row>
    <row r="31" spans="1:33" ht="15" thickBot="1">
      <c r="A31" s="19"/>
      <c r="B31" s="19"/>
      <c r="C31" s="180" t="s">
        <v>66</v>
      </c>
      <c r="D31" s="181"/>
      <c r="E31" s="50">
        <v>16</v>
      </c>
      <c r="F31" s="51">
        <v>20</v>
      </c>
      <c r="G31" s="52">
        <v>16</v>
      </c>
      <c r="H31" s="66"/>
      <c r="J31" s="67">
        <f>+IF(C26&lt;3,E31,(E31-(C26-3)))</f>
        <v>16</v>
      </c>
      <c r="K31" s="68">
        <f>+F31*U35</f>
        <v>20</v>
      </c>
      <c r="L31" s="69">
        <f>+G31</f>
        <v>16</v>
      </c>
      <c r="N31" s="25"/>
      <c r="O31" s="25"/>
      <c r="P31" s="153"/>
      <c r="Q31" s="182"/>
      <c r="S31" s="79"/>
      <c r="T31" s="72" t="s">
        <v>49</v>
      </c>
      <c r="U31" s="73"/>
      <c r="V31" s="73"/>
      <c r="W31" s="74"/>
      <c r="X31" s="81"/>
      <c r="Z31" s="109" t="s">
        <v>85</v>
      </c>
      <c r="AA31" s="112">
        <v>0</v>
      </c>
      <c r="AB31" s="112">
        <v>0</v>
      </c>
      <c r="AC31" s="112">
        <v>15</v>
      </c>
      <c r="AD31" s="112">
        <v>0</v>
      </c>
      <c r="AE31" s="112">
        <v>0</v>
      </c>
      <c r="AF31" s="112">
        <v>0</v>
      </c>
      <c r="AG31" s="113">
        <v>0</v>
      </c>
    </row>
    <row r="32" spans="1:33" ht="22.5" customHeight="1" thickBot="1">
      <c r="A32" s="19"/>
      <c r="B32" s="19"/>
      <c r="C32" s="121" t="s">
        <v>111</v>
      </c>
      <c r="E32" s="120" t="s">
        <v>67</v>
      </c>
      <c r="F32" s="99"/>
      <c r="G32" s="99"/>
      <c r="H32" s="22"/>
      <c r="I32" s="30"/>
      <c r="J32" s="21"/>
      <c r="K32" s="21"/>
      <c r="L32" s="19"/>
      <c r="M32" s="19"/>
      <c r="N32" s="19"/>
      <c r="S32" s="79"/>
      <c r="T32" s="80"/>
      <c r="U32" s="80"/>
      <c r="V32" s="80"/>
      <c r="W32" s="80"/>
      <c r="X32" s="81"/>
      <c r="Z32" s="109" t="s">
        <v>86</v>
      </c>
      <c r="AA32" s="112">
        <v>0</v>
      </c>
      <c r="AB32" s="112">
        <v>0</v>
      </c>
      <c r="AC32" s="112">
        <v>0</v>
      </c>
      <c r="AD32" s="112">
        <v>0</v>
      </c>
      <c r="AE32" s="112">
        <v>80</v>
      </c>
      <c r="AF32" s="112">
        <v>0</v>
      </c>
      <c r="AG32" s="113">
        <v>0</v>
      </c>
    </row>
    <row r="33" spans="1:33" ht="14.25">
      <c r="A33" s="19"/>
      <c r="B33" s="19"/>
      <c r="C33" s="183" t="s">
        <v>20</v>
      </c>
      <c r="D33" s="184"/>
      <c r="E33" s="184"/>
      <c r="F33" s="184"/>
      <c r="G33" s="184"/>
      <c r="H33" s="185"/>
      <c r="I33" s="186" t="s">
        <v>21</v>
      </c>
      <c r="J33" s="140"/>
      <c r="K33" s="140"/>
      <c r="L33" s="141"/>
      <c r="M33" s="19"/>
      <c r="N33" s="19"/>
      <c r="S33" s="90"/>
      <c r="T33" s="91"/>
      <c r="U33" s="91"/>
      <c r="V33" s="91"/>
      <c r="W33" s="91"/>
      <c r="X33" s="92"/>
      <c r="Z33" s="109" t="s">
        <v>87</v>
      </c>
      <c r="AA33" s="112">
        <v>0</v>
      </c>
      <c r="AB33" s="112">
        <v>0</v>
      </c>
      <c r="AC33" s="112">
        <v>0</v>
      </c>
      <c r="AD33" s="112">
        <v>0</v>
      </c>
      <c r="AE33" s="112">
        <v>60</v>
      </c>
      <c r="AF33" s="112">
        <v>0</v>
      </c>
      <c r="AG33" s="113">
        <v>0</v>
      </c>
    </row>
    <row r="34" spans="1:33" ht="13.5" customHeight="1">
      <c r="A34" s="19"/>
      <c r="B34" s="19"/>
      <c r="C34" s="189" t="s">
        <v>22</v>
      </c>
      <c r="D34" s="190"/>
      <c r="E34" s="191"/>
      <c r="F34" s="195" t="s">
        <v>23</v>
      </c>
      <c r="G34" s="196"/>
      <c r="H34" s="196"/>
      <c r="I34" s="197" t="s">
        <v>24</v>
      </c>
      <c r="J34" s="199" t="s">
        <v>37</v>
      </c>
      <c r="K34" s="200"/>
      <c r="L34" s="201"/>
      <c r="M34" s="19"/>
      <c r="N34" s="19"/>
      <c r="S34" s="79"/>
      <c r="T34" s="93" t="s">
        <v>55</v>
      </c>
      <c r="V34" s="80"/>
      <c r="W34" s="80"/>
      <c r="X34" s="81"/>
      <c r="Z34" s="109" t="s">
        <v>88</v>
      </c>
      <c r="AA34" s="112">
        <v>0</v>
      </c>
      <c r="AB34" s="112">
        <v>0</v>
      </c>
      <c r="AC34" s="112">
        <v>0</v>
      </c>
      <c r="AD34" s="112">
        <v>0</v>
      </c>
      <c r="AE34" s="112">
        <v>53</v>
      </c>
      <c r="AF34" s="112">
        <v>0</v>
      </c>
      <c r="AG34" s="113">
        <v>0</v>
      </c>
    </row>
    <row r="35" spans="1:33" ht="15" thickBot="1">
      <c r="A35" s="19"/>
      <c r="B35" s="19"/>
      <c r="C35" s="192"/>
      <c r="D35" s="193"/>
      <c r="E35" s="194"/>
      <c r="F35" s="38" t="s">
        <v>16</v>
      </c>
      <c r="G35" s="38" t="s">
        <v>25</v>
      </c>
      <c r="H35" s="38" t="s">
        <v>5</v>
      </c>
      <c r="I35" s="198"/>
      <c r="J35" s="38" t="s">
        <v>16</v>
      </c>
      <c r="K35" s="38" t="s">
        <v>25</v>
      </c>
      <c r="L35" s="39" t="s">
        <v>5</v>
      </c>
      <c r="M35" s="19"/>
      <c r="N35" s="19"/>
      <c r="S35" s="79"/>
      <c r="T35" s="80"/>
      <c r="U35" s="80">
        <f>IF(D26&lt;=T36,1,U36)</f>
        <v>1</v>
      </c>
      <c r="V35" s="80">
        <f>+U35*100</f>
        <v>100</v>
      </c>
      <c r="W35" s="80"/>
      <c r="X35" s="81"/>
      <c r="Z35" s="109" t="s">
        <v>89</v>
      </c>
      <c r="AA35" s="112">
        <v>0</v>
      </c>
      <c r="AB35" s="112">
        <v>0</v>
      </c>
      <c r="AC35" s="112">
        <v>0</v>
      </c>
      <c r="AD35" s="112">
        <v>0</v>
      </c>
      <c r="AE35" s="112">
        <v>35</v>
      </c>
      <c r="AF35" s="112">
        <v>0</v>
      </c>
      <c r="AG35" s="113">
        <v>0</v>
      </c>
    </row>
    <row r="36" spans="1:33" ht="14.25">
      <c r="A36" s="19"/>
      <c r="B36" s="19"/>
      <c r="C36" s="202" t="str">
        <f>+C9</f>
        <v>牛ふん堆肥</v>
      </c>
      <c r="D36" s="203"/>
      <c r="E36" s="203"/>
      <c r="F36" s="94" t="s">
        <v>26</v>
      </c>
      <c r="G36" s="94" t="s">
        <v>26</v>
      </c>
      <c r="H36" s="94" t="s">
        <v>26</v>
      </c>
      <c r="I36" s="95">
        <f>C13</f>
        <v>1500</v>
      </c>
      <c r="J36" s="96">
        <f>L13</f>
        <v>1.5</v>
      </c>
      <c r="K36" s="96">
        <f>L15</f>
        <v>7.2</v>
      </c>
      <c r="L36" s="97">
        <f>L17</f>
        <v>6.75</v>
      </c>
      <c r="M36" s="19"/>
      <c r="N36" s="19"/>
      <c r="S36" s="79"/>
      <c r="T36" s="80">
        <v>80</v>
      </c>
      <c r="U36" s="80">
        <f>IF(D26&lt;T37,0.8,U37)</f>
        <v>0.8</v>
      </c>
      <c r="V36" s="80"/>
      <c r="W36" s="80"/>
      <c r="X36" s="81"/>
      <c r="Z36" s="109" t="s">
        <v>90</v>
      </c>
      <c r="AA36" s="112">
        <v>0</v>
      </c>
      <c r="AB36" s="112">
        <v>0</v>
      </c>
      <c r="AC36" s="112">
        <v>0</v>
      </c>
      <c r="AD36" s="112">
        <v>0</v>
      </c>
      <c r="AE36" s="112">
        <v>35</v>
      </c>
      <c r="AF36" s="112">
        <v>0</v>
      </c>
      <c r="AG36" s="113">
        <v>20</v>
      </c>
    </row>
    <row r="37" spans="1:33" ht="14.25">
      <c r="A37" s="19"/>
      <c r="B37" s="19"/>
      <c r="C37" s="204" t="s">
        <v>27</v>
      </c>
      <c r="D37" s="205"/>
      <c r="E37" s="206"/>
      <c r="F37" s="9">
        <v>9</v>
      </c>
      <c r="G37" s="9">
        <v>5</v>
      </c>
      <c r="H37" s="9">
        <v>5</v>
      </c>
      <c r="I37" s="9">
        <v>60</v>
      </c>
      <c r="J37" s="13">
        <f t="shared" ref="J37:J38" si="0">F37/100*$I37</f>
        <v>5.3999999999999995</v>
      </c>
      <c r="K37" s="13">
        <f t="shared" ref="K37:K38" si="1">G37/100*$I37</f>
        <v>3</v>
      </c>
      <c r="L37" s="40">
        <f t="shared" ref="L37:L38" si="2">H37/100*$I37</f>
        <v>3</v>
      </c>
      <c r="M37" s="19"/>
      <c r="N37" s="19"/>
      <c r="S37" s="79"/>
      <c r="T37" s="80">
        <v>100</v>
      </c>
      <c r="U37" s="80">
        <f>IF(D26&lt;T38,0.6,U38)</f>
        <v>0.6</v>
      </c>
      <c r="V37" s="80"/>
      <c r="W37" s="80"/>
      <c r="X37" s="81"/>
      <c r="Z37" s="109" t="s">
        <v>91</v>
      </c>
      <c r="AA37" s="112">
        <v>0</v>
      </c>
      <c r="AB37" s="112">
        <v>0</v>
      </c>
      <c r="AC37" s="112">
        <v>0</v>
      </c>
      <c r="AD37" s="112">
        <v>0</v>
      </c>
      <c r="AE37" s="112">
        <v>0</v>
      </c>
      <c r="AF37" s="112">
        <v>0</v>
      </c>
      <c r="AG37" s="113">
        <v>10</v>
      </c>
    </row>
    <row r="38" spans="1:33" ht="14.25">
      <c r="A38" s="19"/>
      <c r="B38" s="19"/>
      <c r="C38" s="207" t="s">
        <v>28</v>
      </c>
      <c r="D38" s="208"/>
      <c r="E38" s="208"/>
      <c r="F38" s="9">
        <v>8</v>
      </c>
      <c r="G38" s="9">
        <v>6</v>
      </c>
      <c r="H38" s="9">
        <v>6</v>
      </c>
      <c r="I38" s="9">
        <v>50</v>
      </c>
      <c r="J38" s="13">
        <f t="shared" si="0"/>
        <v>4</v>
      </c>
      <c r="K38" s="13">
        <f t="shared" si="1"/>
        <v>3</v>
      </c>
      <c r="L38" s="40">
        <f t="shared" si="2"/>
        <v>3</v>
      </c>
      <c r="M38" s="19"/>
      <c r="N38" s="19"/>
      <c r="S38" s="79"/>
      <c r="T38" s="80">
        <v>200</v>
      </c>
      <c r="U38" s="80">
        <f>IF(D26&lt;T39,0.4,U39)</f>
        <v>0.4</v>
      </c>
      <c r="V38" s="80"/>
      <c r="W38" s="80"/>
      <c r="X38" s="81"/>
      <c r="Z38" s="109" t="s">
        <v>92</v>
      </c>
      <c r="AA38" s="112">
        <v>0</v>
      </c>
      <c r="AB38" s="112">
        <v>0</v>
      </c>
      <c r="AC38" s="112">
        <v>0</v>
      </c>
      <c r="AD38" s="112">
        <v>0</v>
      </c>
      <c r="AE38" s="112">
        <v>0</v>
      </c>
      <c r="AF38" s="112">
        <v>0</v>
      </c>
      <c r="AG38" s="113">
        <v>0</v>
      </c>
    </row>
    <row r="39" spans="1:33" ht="14.25">
      <c r="A39" s="19"/>
      <c r="B39" s="19"/>
      <c r="C39" s="207"/>
      <c r="D39" s="208"/>
      <c r="E39" s="208"/>
      <c r="F39" s="9"/>
      <c r="G39" s="9"/>
      <c r="H39" s="9"/>
      <c r="I39" s="9"/>
      <c r="J39" s="13">
        <f t="shared" ref="J39" si="3">F39/100*$I39</f>
        <v>0</v>
      </c>
      <c r="K39" s="13">
        <f t="shared" ref="K39" si="4">G39/100*$I39</f>
        <v>0</v>
      </c>
      <c r="L39" s="40">
        <f t="shared" ref="L39" si="5">H39/100*$I39</f>
        <v>0</v>
      </c>
      <c r="M39" s="19"/>
      <c r="N39" s="19"/>
      <c r="S39" s="79"/>
      <c r="T39" s="80">
        <v>300</v>
      </c>
      <c r="U39" s="80">
        <v>0</v>
      </c>
      <c r="V39" s="80"/>
      <c r="W39" s="80"/>
      <c r="X39" s="81"/>
      <c r="Z39" s="109" t="s">
        <v>93</v>
      </c>
      <c r="AA39" s="112">
        <v>0</v>
      </c>
      <c r="AB39" s="112">
        <v>0</v>
      </c>
      <c r="AC39" s="112">
        <v>0</v>
      </c>
      <c r="AD39" s="112">
        <v>0</v>
      </c>
      <c r="AE39" s="112">
        <v>0</v>
      </c>
      <c r="AF39" s="112">
        <v>0</v>
      </c>
      <c r="AG39" s="113">
        <v>0</v>
      </c>
    </row>
    <row r="40" spans="1:33" ht="14.25">
      <c r="A40" s="19"/>
      <c r="B40" s="19"/>
      <c r="C40" s="207"/>
      <c r="D40" s="208"/>
      <c r="E40" s="208"/>
      <c r="F40" s="9"/>
      <c r="G40" s="9"/>
      <c r="H40" s="9"/>
      <c r="I40" s="9"/>
      <c r="J40" s="13">
        <f t="shared" ref="J40:J41" si="6">F40/100*$I40</f>
        <v>0</v>
      </c>
      <c r="K40" s="13">
        <f t="shared" ref="K40:K41" si="7">G40/100*$I40</f>
        <v>0</v>
      </c>
      <c r="L40" s="40">
        <f t="shared" ref="L40:L41" si="8">H40/100*$I40</f>
        <v>0</v>
      </c>
      <c r="M40" s="19"/>
      <c r="N40" s="19"/>
      <c r="S40" s="90"/>
      <c r="T40" s="91"/>
      <c r="U40" s="91"/>
      <c r="V40" s="91"/>
      <c r="W40" s="91"/>
      <c r="X40" s="92"/>
      <c r="Z40" s="109" t="s">
        <v>94</v>
      </c>
      <c r="AA40" s="112">
        <v>0</v>
      </c>
      <c r="AB40" s="112">
        <v>0</v>
      </c>
      <c r="AC40" s="112">
        <v>0</v>
      </c>
      <c r="AD40" s="112">
        <v>0</v>
      </c>
      <c r="AE40" s="112">
        <v>0</v>
      </c>
      <c r="AF40" s="112">
        <v>0</v>
      </c>
      <c r="AG40" s="113">
        <v>0</v>
      </c>
    </row>
    <row r="41" spans="1:33" ht="14.25">
      <c r="A41" s="19"/>
      <c r="B41" s="19"/>
      <c r="C41" s="207"/>
      <c r="D41" s="208"/>
      <c r="E41" s="208"/>
      <c r="F41" s="9"/>
      <c r="G41" s="9"/>
      <c r="H41" s="9"/>
      <c r="I41" s="9"/>
      <c r="J41" s="14">
        <f t="shared" si="6"/>
        <v>0</v>
      </c>
      <c r="K41" s="14">
        <f t="shared" si="7"/>
        <v>0</v>
      </c>
      <c r="L41" s="41">
        <f t="shared" si="8"/>
        <v>0</v>
      </c>
      <c r="M41" s="19"/>
      <c r="N41" s="19"/>
      <c r="S41" s="79"/>
      <c r="T41" s="93" t="s">
        <v>56</v>
      </c>
      <c r="U41" s="80"/>
      <c r="V41" s="80"/>
      <c r="W41" s="80"/>
      <c r="X41" s="81"/>
      <c r="Z41" s="109" t="s">
        <v>95</v>
      </c>
      <c r="AA41" s="112">
        <v>0</v>
      </c>
      <c r="AB41" s="112">
        <v>0</v>
      </c>
      <c r="AC41" s="112">
        <v>0</v>
      </c>
      <c r="AD41" s="112">
        <v>0</v>
      </c>
      <c r="AE41" s="112">
        <v>0</v>
      </c>
      <c r="AF41" s="112">
        <v>0</v>
      </c>
      <c r="AG41" s="113">
        <v>0</v>
      </c>
    </row>
    <row r="42" spans="1:33" ht="15" thickBot="1">
      <c r="A42" s="19"/>
      <c r="B42" s="103" t="s">
        <v>110</v>
      </c>
      <c r="C42" s="209" t="s">
        <v>81</v>
      </c>
      <c r="D42" s="210"/>
      <c r="E42" s="210"/>
      <c r="F42" s="104">
        <f>VLOOKUP($C$42,$Z$23:$AD$55,3,FALSE)</f>
        <v>0</v>
      </c>
      <c r="G42" s="104">
        <f>VLOOKUP($C$42,$Z$23:$AD$55,4,FALSE)</f>
        <v>20</v>
      </c>
      <c r="H42" s="104">
        <f>VLOOKUP($C$42,$Z$23:$AD$55,5,FALSE)</f>
        <v>0</v>
      </c>
      <c r="I42" s="104">
        <v>10</v>
      </c>
      <c r="J42" s="105">
        <f t="shared" ref="J42" si="9">F42/100*$I42</f>
        <v>0</v>
      </c>
      <c r="K42" s="105">
        <f t="shared" ref="K42" si="10">G42/100*$I42</f>
        <v>2</v>
      </c>
      <c r="L42" s="106">
        <f t="shared" ref="L42" si="11">H42/100*$I42</f>
        <v>0</v>
      </c>
      <c r="M42" s="19"/>
      <c r="N42" s="19"/>
      <c r="S42" s="79"/>
      <c r="T42" s="80" t="s">
        <v>46</v>
      </c>
      <c r="U42" s="80"/>
      <c r="V42" s="80"/>
      <c r="W42" s="80"/>
      <c r="X42" s="81"/>
      <c r="Z42" s="109" t="s">
        <v>96</v>
      </c>
      <c r="AA42" s="112">
        <v>0</v>
      </c>
      <c r="AB42" s="112">
        <v>0</v>
      </c>
      <c r="AC42" s="112">
        <v>0</v>
      </c>
      <c r="AD42" s="112">
        <v>0</v>
      </c>
      <c r="AE42" s="112">
        <v>0</v>
      </c>
      <c r="AF42" s="112">
        <v>0</v>
      </c>
      <c r="AG42" s="113">
        <v>0</v>
      </c>
    </row>
    <row r="43" spans="1:33" ht="15.75" thickTop="1" thickBot="1">
      <c r="A43" s="19"/>
      <c r="B43" s="19"/>
      <c r="C43" s="187" t="s">
        <v>29</v>
      </c>
      <c r="D43" s="188"/>
      <c r="E43" s="188"/>
      <c r="F43" s="188"/>
      <c r="G43" s="188"/>
      <c r="H43" s="188"/>
      <c r="I43" s="188"/>
      <c r="J43" s="36">
        <f>SUM(J36:J42)</f>
        <v>10.899999999999999</v>
      </c>
      <c r="K43" s="36">
        <f>SUM(K36:K42)</f>
        <v>15.2</v>
      </c>
      <c r="L43" s="37">
        <f>SUM(L36:L42)</f>
        <v>12.75</v>
      </c>
      <c r="M43" s="19"/>
      <c r="N43" s="19"/>
      <c r="S43" s="79"/>
      <c r="T43" s="80" t="str">
        <f>IF(C26&lt;=3,U43,T44)</f>
        <v>施肥基準量を施用して下さい。</v>
      </c>
      <c r="U43" s="80" t="s">
        <v>59</v>
      </c>
      <c r="V43" s="80"/>
      <c r="W43" s="80"/>
      <c r="X43" s="81"/>
      <c r="Z43" s="109" t="s">
        <v>94</v>
      </c>
      <c r="AA43" s="112">
        <v>0</v>
      </c>
      <c r="AB43" s="112">
        <v>0</v>
      </c>
      <c r="AC43" s="112">
        <v>0</v>
      </c>
      <c r="AD43" s="112">
        <v>0</v>
      </c>
      <c r="AE43" s="112">
        <v>0</v>
      </c>
      <c r="AF43" s="112">
        <v>0</v>
      </c>
      <c r="AG43" s="113">
        <v>0</v>
      </c>
    </row>
    <row r="44" spans="1:33" ht="12.75" customHeight="1">
      <c r="A44" s="19"/>
      <c r="B44" s="19"/>
      <c r="C44" s="19"/>
      <c r="D44" s="22"/>
      <c r="E44" s="22"/>
      <c r="F44" s="22"/>
      <c r="G44" s="22"/>
      <c r="H44" s="22"/>
      <c r="I44" s="89" t="s">
        <v>60</v>
      </c>
      <c r="J44" s="87" t="str">
        <f>IF(J43&lt;=J31,"OK","窒素過剰")</f>
        <v>OK</v>
      </c>
      <c r="K44" s="87" t="str">
        <f>IF(K43&lt;=K31,"OK","リン酸過剰")</f>
        <v>OK</v>
      </c>
      <c r="L44" s="87" t="str">
        <f>IF(L43&lt;=L31,"OK","カリ過剰")</f>
        <v>OK</v>
      </c>
      <c r="M44" s="88" t="str">
        <f>IF(AND(SUM(I37:I42)=0,J43&gt;J31,K43&gt;K31,L43&gt;L31),"堆肥を変えて下さい","")</f>
        <v/>
      </c>
      <c r="N44" s="19"/>
      <c r="S44" s="79"/>
      <c r="T44" s="80" t="str">
        <f>IF((C26-3)&lt;E31,U44,T45)</f>
        <v>施肥基準より-1kg減肥して下さい。</v>
      </c>
      <c r="U44" s="80" t="str">
        <f>"施肥基準より"&amp;TEXT(C26-3,0)&amp;"kg減肥して下さい。"</f>
        <v>施肥基準より-1kg減肥して下さい。</v>
      </c>
      <c r="V44" s="80"/>
      <c r="W44" s="80"/>
      <c r="X44" s="81"/>
      <c r="Z44" s="109" t="s">
        <v>97</v>
      </c>
      <c r="AA44" s="112">
        <v>0</v>
      </c>
      <c r="AB44" s="112">
        <v>0</v>
      </c>
      <c r="AC44" s="112">
        <v>0</v>
      </c>
      <c r="AD44" s="112">
        <v>0</v>
      </c>
      <c r="AE44" s="112">
        <v>0</v>
      </c>
      <c r="AF44" s="112">
        <v>0</v>
      </c>
      <c r="AG44" s="113">
        <v>0</v>
      </c>
    </row>
    <row r="45" spans="1:33" ht="13.5" customHeight="1">
      <c r="A45" s="19"/>
      <c r="B45" s="34" t="s">
        <v>36</v>
      </c>
      <c r="C45" s="19"/>
      <c r="D45" s="33"/>
      <c r="E45" s="33"/>
      <c r="F45" s="33"/>
      <c r="G45" s="33"/>
      <c r="H45" s="33"/>
      <c r="I45" s="33"/>
      <c r="J45" s="33"/>
      <c r="K45" s="33"/>
      <c r="L45" s="33"/>
      <c r="M45" s="33"/>
      <c r="N45" s="33"/>
      <c r="S45" s="79"/>
      <c r="T45" s="80" t="s">
        <v>62</v>
      </c>
      <c r="U45" s="80"/>
      <c r="V45" s="80"/>
      <c r="W45" s="80"/>
      <c r="X45" s="81"/>
      <c r="Z45" s="109" t="s">
        <v>98</v>
      </c>
      <c r="AA45" s="112">
        <v>0</v>
      </c>
      <c r="AB45" s="112">
        <v>0</v>
      </c>
      <c r="AC45" s="112">
        <v>0</v>
      </c>
      <c r="AD45" s="112">
        <v>0</v>
      </c>
      <c r="AE45" s="112">
        <v>0</v>
      </c>
      <c r="AF45" s="112">
        <v>0</v>
      </c>
      <c r="AG45" s="113">
        <v>0</v>
      </c>
    </row>
    <row r="46" spans="1:33" ht="13.5" customHeight="1">
      <c r="A46" s="19"/>
      <c r="B46" s="31" t="s">
        <v>113</v>
      </c>
      <c r="C46" s="19"/>
      <c r="D46" s="20"/>
      <c r="E46" s="20"/>
      <c r="F46" s="20"/>
      <c r="G46" s="20"/>
      <c r="H46" s="20"/>
      <c r="I46" s="19"/>
      <c r="J46" s="19"/>
      <c r="K46" s="19"/>
      <c r="L46" s="19"/>
      <c r="M46" s="19"/>
      <c r="N46" s="19"/>
      <c r="S46" s="79"/>
      <c r="T46" s="80" t="s">
        <v>25</v>
      </c>
      <c r="U46" s="80"/>
      <c r="V46" s="80"/>
      <c r="W46" s="80"/>
      <c r="X46" s="81"/>
      <c r="Z46" s="109" t="s">
        <v>99</v>
      </c>
      <c r="AA46" s="112">
        <v>0</v>
      </c>
      <c r="AB46" s="112">
        <v>0</v>
      </c>
      <c r="AC46" s="112">
        <v>0</v>
      </c>
      <c r="AD46" s="112">
        <v>0</v>
      </c>
      <c r="AE46" s="112">
        <v>0</v>
      </c>
      <c r="AF46" s="112">
        <v>0</v>
      </c>
      <c r="AG46" s="113">
        <v>0</v>
      </c>
    </row>
    <row r="47" spans="1:33" ht="13.5" customHeight="1">
      <c r="A47" s="19"/>
      <c r="B47" s="31" t="s">
        <v>33</v>
      </c>
      <c r="C47" s="19"/>
      <c r="D47" s="20"/>
      <c r="E47" s="20"/>
      <c r="F47" s="20"/>
      <c r="G47" s="20"/>
      <c r="H47" s="20"/>
      <c r="I47" s="19"/>
      <c r="J47" s="19"/>
      <c r="K47" s="19"/>
      <c r="L47" s="19"/>
      <c r="M47" s="19"/>
      <c r="N47" s="19"/>
      <c r="S47" s="79"/>
      <c r="T47" s="80" t="str">
        <f>IF(D26&lt;=80,U47,T48)</f>
        <v>施肥基準量を施用して下さい。</v>
      </c>
      <c r="U47" s="80" t="s">
        <v>59</v>
      </c>
      <c r="V47" s="80"/>
      <c r="W47" s="80"/>
      <c r="X47" s="81"/>
      <c r="Z47" s="109" t="s">
        <v>100</v>
      </c>
      <c r="AA47" s="112">
        <v>0</v>
      </c>
      <c r="AB47" s="112">
        <v>0</v>
      </c>
      <c r="AC47" s="112">
        <v>0</v>
      </c>
      <c r="AD47" s="112">
        <v>0</v>
      </c>
      <c r="AE47" s="112">
        <v>0</v>
      </c>
      <c r="AF47" s="112">
        <v>0</v>
      </c>
      <c r="AG47" s="113">
        <v>0</v>
      </c>
    </row>
    <row r="48" spans="1:33">
      <c r="A48" s="19"/>
      <c r="B48" s="32" t="s">
        <v>34</v>
      </c>
      <c r="C48" s="19"/>
      <c r="D48" s="20"/>
      <c r="E48" s="20"/>
      <c r="F48" s="20"/>
      <c r="G48" s="20"/>
      <c r="H48" s="20"/>
      <c r="I48" s="19"/>
      <c r="J48" s="19"/>
      <c r="K48" s="19"/>
      <c r="L48" s="19"/>
      <c r="M48" s="19"/>
      <c r="N48" s="19"/>
      <c r="S48" s="79"/>
      <c r="T48" s="80" t="str">
        <f>IF(D26&lt;300,U48,T49)</f>
        <v>施肥基準より0％減肥して下さい。</v>
      </c>
      <c r="U48" s="80" t="str">
        <f>"施肥基準より"&amp;TEXT(100-V35,0)&amp;"％減肥して下さい。"</f>
        <v>施肥基準より0％減肥して下さい。</v>
      </c>
      <c r="V48" s="80"/>
      <c r="W48" s="80"/>
      <c r="X48" s="81"/>
      <c r="Z48" s="109" t="s">
        <v>101</v>
      </c>
      <c r="AA48" s="112">
        <v>0</v>
      </c>
      <c r="AB48" s="112">
        <v>0</v>
      </c>
      <c r="AC48" s="112">
        <v>0</v>
      </c>
      <c r="AD48" s="112">
        <v>0</v>
      </c>
      <c r="AE48" s="112">
        <v>0</v>
      </c>
      <c r="AF48" s="112">
        <v>14</v>
      </c>
      <c r="AG48" s="113">
        <v>0</v>
      </c>
    </row>
    <row r="49" spans="19:33">
      <c r="S49" s="79"/>
      <c r="T49" s="80" t="s">
        <v>114</v>
      </c>
      <c r="U49" s="80"/>
      <c r="V49" s="80"/>
      <c r="W49" s="80"/>
      <c r="X49" s="81"/>
      <c r="Z49" s="109" t="s">
        <v>102</v>
      </c>
      <c r="AA49" s="112"/>
      <c r="AB49" s="112"/>
      <c r="AC49" s="112"/>
      <c r="AD49" s="112"/>
      <c r="AE49" s="112"/>
      <c r="AF49" s="112">
        <v>17</v>
      </c>
      <c r="AG49" s="113"/>
    </row>
    <row r="50" spans="19:33">
      <c r="S50" s="79"/>
      <c r="T50" s="80"/>
      <c r="U50" s="80"/>
      <c r="V50" s="80"/>
      <c r="W50" s="83"/>
      <c r="X50" s="81"/>
      <c r="Z50" s="109" t="s">
        <v>103</v>
      </c>
      <c r="AA50" s="112">
        <v>0</v>
      </c>
      <c r="AB50" s="112">
        <v>0</v>
      </c>
      <c r="AC50" s="112">
        <v>5</v>
      </c>
      <c r="AD50" s="112">
        <v>0</v>
      </c>
      <c r="AE50" s="112">
        <v>33</v>
      </c>
      <c r="AF50" s="112">
        <v>7</v>
      </c>
      <c r="AG50" s="113">
        <v>22</v>
      </c>
    </row>
    <row r="51" spans="19:33">
      <c r="S51" s="79"/>
      <c r="T51" s="80"/>
      <c r="U51" s="80"/>
      <c r="V51" s="80"/>
      <c r="W51" s="83"/>
      <c r="X51" s="81"/>
      <c r="Z51" s="109" t="s">
        <v>104</v>
      </c>
      <c r="AA51" s="112">
        <v>19</v>
      </c>
      <c r="AB51" s="112">
        <v>21</v>
      </c>
      <c r="AC51" s="112">
        <v>0</v>
      </c>
      <c r="AD51" s="112">
        <v>0</v>
      </c>
      <c r="AE51" s="112">
        <v>20</v>
      </c>
      <c r="AF51" s="112">
        <v>0</v>
      </c>
      <c r="AG51" s="113">
        <v>0</v>
      </c>
    </row>
    <row r="52" spans="19:33">
      <c r="S52" s="79"/>
      <c r="T52" s="80"/>
      <c r="U52" s="80"/>
      <c r="V52" s="80"/>
      <c r="W52" s="83"/>
      <c r="X52" s="81"/>
      <c r="Z52" s="109" t="s">
        <v>105</v>
      </c>
      <c r="AA52" s="112"/>
      <c r="AB52" s="112"/>
      <c r="AC52" s="112"/>
      <c r="AD52" s="112"/>
      <c r="AE52" s="112">
        <v>45</v>
      </c>
      <c r="AF52" s="112"/>
      <c r="AG52" s="113"/>
    </row>
    <row r="53" spans="19:33">
      <c r="S53" s="79"/>
      <c r="T53" s="80"/>
      <c r="U53" s="80"/>
      <c r="V53" s="80"/>
      <c r="W53" s="80"/>
      <c r="X53" s="81"/>
      <c r="Z53" s="109" t="s">
        <v>106</v>
      </c>
      <c r="AA53" s="112"/>
      <c r="AB53" s="112"/>
      <c r="AC53" s="112"/>
      <c r="AD53" s="112"/>
      <c r="AE53" s="112">
        <v>40</v>
      </c>
      <c r="AF53" s="112">
        <v>15</v>
      </c>
      <c r="AG53" s="113"/>
    </row>
    <row r="54" spans="19:33">
      <c r="S54" s="79"/>
      <c r="T54" s="80"/>
      <c r="U54" s="80"/>
      <c r="V54" s="80"/>
      <c r="W54" s="80"/>
      <c r="X54" s="81"/>
      <c r="Z54" s="109" t="s">
        <v>107</v>
      </c>
      <c r="AA54" s="112"/>
      <c r="AB54" s="112"/>
      <c r="AC54" s="112"/>
      <c r="AD54" s="112"/>
      <c r="AE54" s="112">
        <v>46</v>
      </c>
      <c r="AF54" s="112"/>
      <c r="AG54" s="113"/>
    </row>
    <row r="55" spans="19:33">
      <c r="S55" s="79"/>
      <c r="T55" s="80"/>
      <c r="U55" s="80"/>
      <c r="V55" s="80"/>
      <c r="W55" s="80"/>
      <c r="X55" s="81"/>
      <c r="Z55" s="109" t="s">
        <v>108</v>
      </c>
      <c r="AA55" s="112"/>
      <c r="AB55" s="112"/>
      <c r="AC55" s="112"/>
      <c r="AD55" s="112"/>
      <c r="AE55" s="112">
        <v>40</v>
      </c>
      <c r="AF55" s="112"/>
      <c r="AG55" s="113"/>
    </row>
    <row r="56" spans="19:33">
      <c r="S56" s="79"/>
      <c r="T56" s="80"/>
      <c r="U56" s="80"/>
      <c r="V56" s="80"/>
      <c r="W56" s="80"/>
      <c r="X56" s="81"/>
      <c r="Z56" s="107"/>
      <c r="AA56" s="71"/>
      <c r="AB56" s="71"/>
      <c r="AC56" s="71"/>
      <c r="AD56" s="71"/>
      <c r="AE56" s="71"/>
      <c r="AF56" s="71"/>
      <c r="AG56" s="108"/>
    </row>
    <row r="57" spans="19:33">
      <c r="S57" s="79"/>
      <c r="T57" s="80"/>
      <c r="U57" s="80"/>
      <c r="V57" s="80"/>
      <c r="W57" s="80"/>
      <c r="X57" s="81"/>
      <c r="Z57" s="107"/>
      <c r="AA57" s="71"/>
      <c r="AB57" s="71"/>
      <c r="AC57" s="71"/>
      <c r="AD57" s="71"/>
      <c r="AE57" s="71"/>
      <c r="AF57" s="71"/>
      <c r="AG57" s="108"/>
    </row>
    <row r="58" spans="19:33">
      <c r="S58" s="79"/>
      <c r="T58" s="80"/>
      <c r="U58" s="80"/>
      <c r="V58" s="80"/>
      <c r="W58" s="80"/>
      <c r="X58" s="81"/>
      <c r="Z58" s="107"/>
      <c r="AA58" s="71"/>
      <c r="AB58" s="71"/>
      <c r="AC58" s="71"/>
      <c r="AD58" s="71"/>
      <c r="AE58" s="71"/>
      <c r="AF58" s="71"/>
      <c r="AG58" s="108"/>
    </row>
    <row r="59" spans="19:33">
      <c r="S59" s="79"/>
      <c r="T59" s="80"/>
      <c r="U59" s="80"/>
      <c r="V59" s="80"/>
      <c r="W59" s="80"/>
      <c r="X59" s="81"/>
      <c r="Z59" s="107"/>
      <c r="AA59" s="71"/>
      <c r="AB59" s="71"/>
      <c r="AC59" s="71"/>
      <c r="AD59" s="71"/>
      <c r="AE59" s="71"/>
      <c r="AF59" s="71"/>
      <c r="AG59" s="108"/>
    </row>
    <row r="60" spans="19:33">
      <c r="S60" s="79"/>
      <c r="T60" s="80"/>
      <c r="U60" s="80"/>
      <c r="V60" s="80"/>
      <c r="W60" s="80"/>
      <c r="X60" s="81"/>
      <c r="Z60" s="107"/>
      <c r="AA60" s="71"/>
      <c r="AB60" s="71"/>
      <c r="AC60" s="71"/>
      <c r="AD60" s="71"/>
      <c r="AE60" s="71"/>
      <c r="AF60" s="71"/>
      <c r="AG60" s="108"/>
    </row>
    <row r="61" spans="19:33">
      <c r="S61" s="79"/>
      <c r="T61" s="80"/>
      <c r="U61" s="80"/>
      <c r="V61" s="80"/>
      <c r="W61" s="80"/>
      <c r="X61" s="81"/>
      <c r="Z61" s="107"/>
      <c r="AA61" s="71"/>
      <c r="AB61" s="71"/>
      <c r="AC61" s="71"/>
      <c r="AD61" s="71"/>
      <c r="AE61" s="71"/>
      <c r="AF61" s="71"/>
      <c r="AG61" s="108"/>
    </row>
    <row r="62" spans="19:33">
      <c r="S62" s="79"/>
      <c r="T62" s="80"/>
      <c r="U62" s="80"/>
      <c r="V62" s="80"/>
      <c r="W62" s="80"/>
      <c r="X62" s="81"/>
      <c r="Z62" s="107"/>
      <c r="AA62" s="71"/>
      <c r="AB62" s="71"/>
      <c r="AC62" s="71"/>
      <c r="AD62" s="71"/>
      <c r="AE62" s="71"/>
      <c r="AF62" s="71"/>
      <c r="AG62" s="108"/>
    </row>
    <row r="63" spans="19:33">
      <c r="S63" s="79"/>
      <c r="T63" s="80"/>
      <c r="U63" s="80"/>
      <c r="V63" s="80"/>
      <c r="W63" s="80"/>
      <c r="X63" s="81"/>
      <c r="Z63" s="107"/>
      <c r="AA63" s="71"/>
      <c r="AB63" s="71"/>
      <c r="AC63" s="71"/>
      <c r="AD63" s="71"/>
      <c r="AE63" s="71"/>
      <c r="AF63" s="71"/>
      <c r="AG63" s="108"/>
    </row>
    <row r="64" spans="19:33">
      <c r="S64" s="79"/>
      <c r="T64" s="80"/>
      <c r="U64" s="80"/>
      <c r="V64" s="80"/>
      <c r="W64" s="80"/>
      <c r="X64" s="81"/>
      <c r="Z64" s="107"/>
      <c r="AA64" s="71"/>
      <c r="AB64" s="71"/>
      <c r="AC64" s="71"/>
      <c r="AD64" s="71"/>
      <c r="AE64" s="71"/>
      <c r="AF64" s="71"/>
      <c r="AG64" s="108"/>
    </row>
    <row r="65" spans="19:33">
      <c r="S65" s="79"/>
      <c r="T65" s="80"/>
      <c r="U65" s="80"/>
      <c r="V65" s="80"/>
      <c r="W65" s="80"/>
      <c r="X65" s="81"/>
      <c r="Z65" s="107"/>
      <c r="AA65" s="71"/>
      <c r="AB65" s="71"/>
      <c r="AC65" s="71"/>
      <c r="AD65" s="71"/>
      <c r="AE65" s="71"/>
      <c r="AF65" s="71"/>
      <c r="AG65" s="108"/>
    </row>
    <row r="66" spans="19:33">
      <c r="S66" s="79"/>
      <c r="T66" s="80"/>
      <c r="U66" s="80"/>
      <c r="V66" s="80"/>
      <c r="W66" s="80"/>
      <c r="X66" s="81"/>
      <c r="Z66" s="107"/>
      <c r="AA66" s="71"/>
      <c r="AB66" s="71"/>
      <c r="AC66" s="71"/>
      <c r="AD66" s="71"/>
      <c r="AE66" s="71"/>
      <c r="AF66" s="71"/>
      <c r="AG66" s="108"/>
    </row>
    <row r="67" spans="19:33">
      <c r="S67" s="79"/>
      <c r="T67" s="80"/>
      <c r="U67" s="80"/>
      <c r="V67" s="80"/>
      <c r="W67" s="80"/>
      <c r="X67" s="81"/>
      <c r="Z67" s="107"/>
      <c r="AA67" s="71"/>
      <c r="AB67" s="71"/>
      <c r="AC67" s="71"/>
      <c r="AD67" s="71"/>
      <c r="AE67" s="71"/>
      <c r="AF67" s="71"/>
      <c r="AG67" s="108"/>
    </row>
    <row r="68" spans="19:33">
      <c r="S68" s="79"/>
      <c r="T68" s="80"/>
      <c r="U68" s="80"/>
      <c r="V68" s="80"/>
      <c r="W68" s="80"/>
      <c r="X68" s="81"/>
      <c r="Z68" s="107"/>
      <c r="AA68" s="71"/>
      <c r="AB68" s="71"/>
      <c r="AC68" s="71"/>
      <c r="AD68" s="71"/>
      <c r="AE68" s="71"/>
      <c r="AF68" s="71"/>
      <c r="AG68" s="108"/>
    </row>
    <row r="69" spans="19:33">
      <c r="S69" s="79"/>
      <c r="T69" s="80"/>
      <c r="U69" s="80"/>
      <c r="V69" s="80"/>
      <c r="W69" s="80"/>
      <c r="X69" s="81"/>
      <c r="Z69" s="107"/>
      <c r="AA69" s="71"/>
      <c r="AB69" s="71"/>
      <c r="AC69" s="71"/>
      <c r="AD69" s="71"/>
      <c r="AE69" s="71"/>
      <c r="AF69" s="71"/>
      <c r="AG69" s="108"/>
    </row>
    <row r="70" spans="19:33">
      <c r="S70" s="79"/>
      <c r="T70" s="80"/>
      <c r="U70" s="80"/>
      <c r="V70" s="80"/>
      <c r="W70" s="80"/>
      <c r="X70" s="81"/>
      <c r="Z70" s="107"/>
      <c r="AA70" s="71"/>
      <c r="AB70" s="71"/>
      <c r="AC70" s="71"/>
      <c r="AD70" s="71"/>
      <c r="AE70" s="71"/>
      <c r="AF70" s="71"/>
      <c r="AG70" s="108"/>
    </row>
    <row r="71" spans="19:33">
      <c r="S71" s="79"/>
      <c r="T71" s="80"/>
      <c r="U71" s="80"/>
      <c r="V71" s="80"/>
      <c r="W71" s="80"/>
      <c r="X71" s="81"/>
      <c r="Z71" s="107"/>
      <c r="AA71" s="71"/>
      <c r="AB71" s="71"/>
      <c r="AC71" s="71"/>
      <c r="AD71" s="71"/>
      <c r="AE71" s="71"/>
      <c r="AF71" s="71"/>
      <c r="AG71" s="108"/>
    </row>
    <row r="72" spans="19:33">
      <c r="S72" s="79"/>
      <c r="T72" s="80"/>
      <c r="U72" s="80"/>
      <c r="V72" s="80"/>
      <c r="W72" s="80"/>
      <c r="X72" s="81"/>
      <c r="Z72" s="107"/>
      <c r="AA72" s="71"/>
      <c r="AB72" s="71"/>
      <c r="AC72" s="71"/>
      <c r="AD72" s="71"/>
      <c r="AE72" s="71"/>
      <c r="AF72" s="71"/>
      <c r="AG72" s="108"/>
    </row>
    <row r="73" spans="19:33">
      <c r="S73" s="79"/>
      <c r="T73" s="80"/>
      <c r="U73" s="80"/>
      <c r="V73" s="80"/>
      <c r="W73" s="80"/>
      <c r="X73" s="81"/>
      <c r="Z73" s="107"/>
      <c r="AA73" s="71"/>
      <c r="AB73" s="71"/>
      <c r="AC73" s="71"/>
      <c r="AD73" s="71"/>
      <c r="AE73" s="71"/>
      <c r="AF73" s="71"/>
      <c r="AG73" s="108"/>
    </row>
    <row r="74" spans="19:33">
      <c r="S74" s="79"/>
      <c r="T74" s="80"/>
      <c r="U74" s="80"/>
      <c r="V74" s="80"/>
      <c r="W74" s="80"/>
      <c r="X74" s="81"/>
      <c r="Z74" s="107"/>
      <c r="AA74" s="71"/>
      <c r="AB74" s="71"/>
      <c r="AC74" s="71"/>
      <c r="AD74" s="71"/>
      <c r="AE74" s="71"/>
      <c r="AF74" s="71"/>
      <c r="AG74" s="108"/>
    </row>
    <row r="75" spans="19:33">
      <c r="S75" s="79"/>
      <c r="T75" s="80"/>
      <c r="U75" s="80"/>
      <c r="V75" s="80"/>
      <c r="W75" s="80"/>
      <c r="X75" s="81"/>
      <c r="Z75" s="107"/>
      <c r="AA75" s="71"/>
      <c r="AB75" s="71"/>
      <c r="AC75" s="71"/>
      <c r="AD75" s="71"/>
      <c r="AE75" s="71"/>
      <c r="AF75" s="71"/>
      <c r="AG75" s="108"/>
    </row>
    <row r="76" spans="19:33">
      <c r="S76" s="79"/>
      <c r="T76" s="80"/>
      <c r="U76" s="80"/>
      <c r="V76" s="80"/>
      <c r="W76" s="80"/>
      <c r="X76" s="81"/>
      <c r="Z76" s="107"/>
      <c r="AA76" s="71"/>
      <c r="AB76" s="71"/>
      <c r="AC76" s="71"/>
      <c r="AD76" s="71"/>
      <c r="AE76" s="71"/>
      <c r="AF76" s="71"/>
      <c r="AG76" s="108"/>
    </row>
    <row r="77" spans="19:33">
      <c r="S77" s="79"/>
      <c r="T77" s="80"/>
      <c r="U77" s="80"/>
      <c r="V77" s="80"/>
      <c r="W77" s="80"/>
      <c r="X77" s="81"/>
      <c r="Z77" s="107"/>
      <c r="AA77" s="71"/>
      <c r="AB77" s="71"/>
      <c r="AC77" s="71"/>
      <c r="AD77" s="71"/>
      <c r="AE77" s="71"/>
      <c r="AF77" s="71"/>
      <c r="AG77" s="108"/>
    </row>
    <row r="78" spans="19:33">
      <c r="S78" s="79"/>
      <c r="T78" s="80"/>
      <c r="U78" s="80"/>
      <c r="V78" s="80"/>
      <c r="W78" s="80"/>
      <c r="X78" s="81"/>
      <c r="Z78" s="107"/>
      <c r="AA78" s="71"/>
      <c r="AB78" s="71"/>
      <c r="AC78" s="71"/>
      <c r="AD78" s="71"/>
      <c r="AE78" s="71"/>
      <c r="AF78" s="71"/>
      <c r="AG78" s="108"/>
    </row>
    <row r="79" spans="19:33">
      <c r="S79" s="79"/>
      <c r="T79" s="80"/>
      <c r="U79" s="80"/>
      <c r="V79" s="80"/>
      <c r="W79" s="80"/>
      <c r="X79" s="81"/>
      <c r="Z79" s="107"/>
      <c r="AA79" s="71"/>
      <c r="AB79" s="71"/>
      <c r="AC79" s="71"/>
      <c r="AD79" s="71"/>
      <c r="AE79" s="71"/>
      <c r="AF79" s="71"/>
      <c r="AG79" s="108"/>
    </row>
    <row r="80" spans="19:33">
      <c r="S80" s="79"/>
      <c r="T80" s="80"/>
      <c r="U80" s="80"/>
      <c r="V80" s="80"/>
      <c r="W80" s="80"/>
      <c r="X80" s="81"/>
      <c r="Z80" s="107"/>
      <c r="AA80" s="71"/>
      <c r="AB80" s="71"/>
      <c r="AC80" s="71"/>
      <c r="AD80" s="71"/>
      <c r="AE80" s="71"/>
      <c r="AF80" s="71"/>
      <c r="AG80" s="108"/>
    </row>
    <row r="81" spans="19:33">
      <c r="S81" s="79"/>
      <c r="T81" s="80"/>
      <c r="U81" s="80"/>
      <c r="V81" s="80"/>
      <c r="W81" s="80"/>
      <c r="X81" s="81"/>
      <c r="Z81" s="107"/>
      <c r="AA81" s="71"/>
      <c r="AB81" s="71"/>
      <c r="AC81" s="71"/>
      <c r="AD81" s="71"/>
      <c r="AE81" s="71"/>
      <c r="AF81" s="71"/>
      <c r="AG81" s="108"/>
    </row>
    <row r="82" spans="19:33" ht="14.25" thickBot="1">
      <c r="S82" s="84"/>
      <c r="T82" s="85"/>
      <c r="U82" s="85"/>
      <c r="V82" s="85"/>
      <c r="W82" s="85"/>
      <c r="X82" s="86"/>
      <c r="Z82" s="115"/>
      <c r="AA82" s="29"/>
      <c r="AB82" s="29"/>
      <c r="AC82" s="29"/>
      <c r="AD82" s="29"/>
      <c r="AE82" s="29"/>
      <c r="AF82" s="29"/>
      <c r="AG82" s="116"/>
    </row>
  </sheetData>
  <mergeCells count="36">
    <mergeCell ref="C43:I43"/>
    <mergeCell ref="C6:D8"/>
    <mergeCell ref="C28:D30"/>
    <mergeCell ref="A3:O3"/>
    <mergeCell ref="K11:L11"/>
    <mergeCell ref="C12:D12"/>
    <mergeCell ref="K12:L12"/>
    <mergeCell ref="E6:G6"/>
    <mergeCell ref="C9:D9"/>
    <mergeCell ref="C11:D11"/>
    <mergeCell ref="F11:G12"/>
    <mergeCell ref="C34:E35"/>
    <mergeCell ref="F34:H34"/>
    <mergeCell ref="I34:I35"/>
    <mergeCell ref="J34:L34"/>
    <mergeCell ref="E28:G28"/>
    <mergeCell ref="C42:E42"/>
    <mergeCell ref="C36:E36"/>
    <mergeCell ref="C37:E37"/>
    <mergeCell ref="C38:E38"/>
    <mergeCell ref="C39:E39"/>
    <mergeCell ref="C40:E40"/>
    <mergeCell ref="C41:E41"/>
    <mergeCell ref="C33:H33"/>
    <mergeCell ref="I33:L33"/>
    <mergeCell ref="P28:Q30"/>
    <mergeCell ref="J28:L28"/>
    <mergeCell ref="C23:C25"/>
    <mergeCell ref="D23:D25"/>
    <mergeCell ref="E23:E25"/>
    <mergeCell ref="M7:N7"/>
    <mergeCell ref="M8:N8"/>
    <mergeCell ref="M9:N9"/>
    <mergeCell ref="P31:Q31"/>
    <mergeCell ref="C13:D17"/>
    <mergeCell ref="C31:D31"/>
  </mergeCells>
  <phoneticPr fontId="1"/>
  <conditionalFormatting sqref="J43">
    <cfRule type="cellIs" dxfId="8" priority="12" operator="greaterThan">
      <formula>$J$31</formula>
    </cfRule>
  </conditionalFormatting>
  <conditionalFormatting sqref="J44">
    <cfRule type="expression" dxfId="7" priority="2">
      <formula>$J$43&gt;$J$31</formula>
    </cfRule>
    <cfRule type="expression" dxfId="6" priority="11">
      <formula>$J$43&lt;=$J$31</formula>
    </cfRule>
  </conditionalFormatting>
  <conditionalFormatting sqref="K44">
    <cfRule type="expression" dxfId="5" priority="3">
      <formula>$K$43&lt;=$K$31</formula>
    </cfRule>
    <cfRule type="expression" dxfId="4" priority="10">
      <formula>$K$43&gt;$K$31</formula>
    </cfRule>
  </conditionalFormatting>
  <conditionalFormatting sqref="K43">
    <cfRule type="cellIs" dxfId="3" priority="8" operator="greaterThan">
      <formula>$K$31</formula>
    </cfRule>
  </conditionalFormatting>
  <conditionalFormatting sqref="L43">
    <cfRule type="cellIs" dxfId="2" priority="6" operator="greaterThan">
      <formula>$L$31</formula>
    </cfRule>
  </conditionalFormatting>
  <conditionalFormatting sqref="L44">
    <cfRule type="expression" dxfId="1" priority="1">
      <formula>$L$43&gt;$L$31</formula>
    </cfRule>
    <cfRule type="expression" dxfId="0" priority="5">
      <formula>$L$43&lt;=$L$31</formula>
    </cfRule>
  </conditionalFormatting>
  <dataValidations xWindow="243" yWindow="372" count="3">
    <dataValidation type="list" allowBlank="1" showInputMessage="1" showErrorMessage="1" sqref="C6:D8">
      <formula1>$T$25:$T$31</formula1>
    </dataValidation>
    <dataValidation type="list" allowBlank="1" showInputMessage="1" showErrorMessage="1" sqref="C42:E42">
      <formula1>$Z$23:$Z$56</formula1>
    </dataValidation>
    <dataValidation type="list" allowBlank="1" showInputMessage="1" showErrorMessage="1" sqref="C9:D9">
      <formula1>$T$25:$T$32</formula1>
    </dataValidation>
  </dataValidations>
  <hyperlinks>
    <hyperlink ref="C32" r:id="rId1"/>
  </hyperlinks>
  <printOptions horizontalCentered="1" verticalCentered="1"/>
  <pageMargins left="0.28000000000000003" right="0.26" top="0.56000000000000005" bottom="0.31" header="0.31496062992125984" footer="0.31496062992125984"/>
  <pageSetup paperSize="9" scale="88" orientation="landscape" r:id="rId2"/>
  <headerFooter differentFirst="1"/>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H37" sqref="H37"/>
    </sheetView>
  </sheetViews>
  <sheetFormatPr defaultRowHeight="13.5"/>
  <cols>
    <col min="1" max="1" width="22.125" style="100" customWidth="1"/>
    <col min="2" max="2" width="9" style="100"/>
    <col min="3" max="8" width="5.25" style="100" customWidth="1"/>
    <col min="9" max="9" width="4.875" style="100" customWidth="1"/>
    <col min="10" max="10" width="5.375" style="100" customWidth="1"/>
    <col min="11" max="256" width="9" style="100"/>
    <col min="257" max="257" width="22.125" style="100" customWidth="1"/>
    <col min="258" max="258" width="9" style="100"/>
    <col min="259" max="264" width="5.25" style="100" customWidth="1"/>
    <col min="265" max="265" width="4.875" style="100" customWidth="1"/>
    <col min="266" max="266" width="5.375" style="100" customWidth="1"/>
    <col min="267" max="512" width="9" style="100"/>
    <col min="513" max="513" width="22.125" style="100" customWidth="1"/>
    <col min="514" max="514" width="9" style="100"/>
    <col min="515" max="520" width="5.25" style="100" customWidth="1"/>
    <col min="521" max="521" width="4.875" style="100" customWidth="1"/>
    <col min="522" max="522" width="5.375" style="100" customWidth="1"/>
    <col min="523" max="768" width="9" style="100"/>
    <col min="769" max="769" width="22.125" style="100" customWidth="1"/>
    <col min="770" max="770" width="9" style="100"/>
    <col min="771" max="776" width="5.25" style="100" customWidth="1"/>
    <col min="777" max="777" width="4.875" style="100" customWidth="1"/>
    <col min="778" max="778" width="5.375" style="100" customWidth="1"/>
    <col min="779" max="1024" width="9" style="100"/>
    <col min="1025" max="1025" width="22.125" style="100" customWidth="1"/>
    <col min="1026" max="1026" width="9" style="100"/>
    <col min="1027" max="1032" width="5.25" style="100" customWidth="1"/>
    <col min="1033" max="1033" width="4.875" style="100" customWidth="1"/>
    <col min="1034" max="1034" width="5.375" style="100" customWidth="1"/>
    <col min="1035" max="1280" width="9" style="100"/>
    <col min="1281" max="1281" width="22.125" style="100" customWidth="1"/>
    <col min="1282" max="1282" width="9" style="100"/>
    <col min="1283" max="1288" width="5.25" style="100" customWidth="1"/>
    <col min="1289" max="1289" width="4.875" style="100" customWidth="1"/>
    <col min="1290" max="1290" width="5.375" style="100" customWidth="1"/>
    <col min="1291" max="1536" width="9" style="100"/>
    <col min="1537" max="1537" width="22.125" style="100" customWidth="1"/>
    <col min="1538" max="1538" width="9" style="100"/>
    <col min="1539" max="1544" width="5.25" style="100" customWidth="1"/>
    <col min="1545" max="1545" width="4.875" style="100" customWidth="1"/>
    <col min="1546" max="1546" width="5.375" style="100" customWidth="1"/>
    <col min="1547" max="1792" width="9" style="100"/>
    <col min="1793" max="1793" width="22.125" style="100" customWidth="1"/>
    <col min="1794" max="1794" width="9" style="100"/>
    <col min="1795" max="1800" width="5.25" style="100" customWidth="1"/>
    <col min="1801" max="1801" width="4.875" style="100" customWidth="1"/>
    <col min="1802" max="1802" width="5.375" style="100" customWidth="1"/>
    <col min="1803" max="2048" width="9" style="100"/>
    <col min="2049" max="2049" width="22.125" style="100" customWidth="1"/>
    <col min="2050" max="2050" width="9" style="100"/>
    <col min="2051" max="2056" width="5.25" style="100" customWidth="1"/>
    <col min="2057" max="2057" width="4.875" style="100" customWidth="1"/>
    <col min="2058" max="2058" width="5.375" style="100" customWidth="1"/>
    <col min="2059" max="2304" width="9" style="100"/>
    <col min="2305" max="2305" width="22.125" style="100" customWidth="1"/>
    <col min="2306" max="2306" width="9" style="100"/>
    <col min="2307" max="2312" width="5.25" style="100" customWidth="1"/>
    <col min="2313" max="2313" width="4.875" style="100" customWidth="1"/>
    <col min="2314" max="2314" width="5.375" style="100" customWidth="1"/>
    <col min="2315" max="2560" width="9" style="100"/>
    <col min="2561" max="2561" width="22.125" style="100" customWidth="1"/>
    <col min="2562" max="2562" width="9" style="100"/>
    <col min="2563" max="2568" width="5.25" style="100" customWidth="1"/>
    <col min="2569" max="2569" width="4.875" style="100" customWidth="1"/>
    <col min="2570" max="2570" width="5.375" style="100" customWidth="1"/>
    <col min="2571" max="2816" width="9" style="100"/>
    <col min="2817" max="2817" width="22.125" style="100" customWidth="1"/>
    <col min="2818" max="2818" width="9" style="100"/>
    <col min="2819" max="2824" width="5.25" style="100" customWidth="1"/>
    <col min="2825" max="2825" width="4.875" style="100" customWidth="1"/>
    <col min="2826" max="2826" width="5.375" style="100" customWidth="1"/>
    <col min="2827" max="3072" width="9" style="100"/>
    <col min="3073" max="3073" width="22.125" style="100" customWidth="1"/>
    <col min="3074" max="3074" width="9" style="100"/>
    <col min="3075" max="3080" width="5.25" style="100" customWidth="1"/>
    <col min="3081" max="3081" width="4.875" style="100" customWidth="1"/>
    <col min="3082" max="3082" width="5.375" style="100" customWidth="1"/>
    <col min="3083" max="3328" width="9" style="100"/>
    <col min="3329" max="3329" width="22.125" style="100" customWidth="1"/>
    <col min="3330" max="3330" width="9" style="100"/>
    <col min="3331" max="3336" width="5.25" style="100" customWidth="1"/>
    <col min="3337" max="3337" width="4.875" style="100" customWidth="1"/>
    <col min="3338" max="3338" width="5.375" style="100" customWidth="1"/>
    <col min="3339" max="3584" width="9" style="100"/>
    <col min="3585" max="3585" width="22.125" style="100" customWidth="1"/>
    <col min="3586" max="3586" width="9" style="100"/>
    <col min="3587" max="3592" width="5.25" style="100" customWidth="1"/>
    <col min="3593" max="3593" width="4.875" style="100" customWidth="1"/>
    <col min="3594" max="3594" width="5.375" style="100" customWidth="1"/>
    <col min="3595" max="3840" width="9" style="100"/>
    <col min="3841" max="3841" width="22.125" style="100" customWidth="1"/>
    <col min="3842" max="3842" width="9" style="100"/>
    <col min="3843" max="3848" width="5.25" style="100" customWidth="1"/>
    <col min="3849" max="3849" width="4.875" style="100" customWidth="1"/>
    <col min="3850" max="3850" width="5.375" style="100" customWidth="1"/>
    <col min="3851" max="4096" width="9" style="100"/>
    <col min="4097" max="4097" width="22.125" style="100" customWidth="1"/>
    <col min="4098" max="4098" width="9" style="100"/>
    <col min="4099" max="4104" width="5.25" style="100" customWidth="1"/>
    <col min="4105" max="4105" width="4.875" style="100" customWidth="1"/>
    <col min="4106" max="4106" width="5.375" style="100" customWidth="1"/>
    <col min="4107" max="4352" width="9" style="100"/>
    <col min="4353" max="4353" width="22.125" style="100" customWidth="1"/>
    <col min="4354" max="4354" width="9" style="100"/>
    <col min="4355" max="4360" width="5.25" style="100" customWidth="1"/>
    <col min="4361" max="4361" width="4.875" style="100" customWidth="1"/>
    <col min="4362" max="4362" width="5.375" style="100" customWidth="1"/>
    <col min="4363" max="4608" width="9" style="100"/>
    <col min="4609" max="4609" width="22.125" style="100" customWidth="1"/>
    <col min="4610" max="4610" width="9" style="100"/>
    <col min="4611" max="4616" width="5.25" style="100" customWidth="1"/>
    <col min="4617" max="4617" width="4.875" style="100" customWidth="1"/>
    <col min="4618" max="4618" width="5.375" style="100" customWidth="1"/>
    <col min="4619" max="4864" width="9" style="100"/>
    <col min="4865" max="4865" width="22.125" style="100" customWidth="1"/>
    <col min="4866" max="4866" width="9" style="100"/>
    <col min="4867" max="4872" width="5.25" style="100" customWidth="1"/>
    <col min="4873" max="4873" width="4.875" style="100" customWidth="1"/>
    <col min="4874" max="4874" width="5.375" style="100" customWidth="1"/>
    <col min="4875" max="5120" width="9" style="100"/>
    <col min="5121" max="5121" width="22.125" style="100" customWidth="1"/>
    <col min="5122" max="5122" width="9" style="100"/>
    <col min="5123" max="5128" width="5.25" style="100" customWidth="1"/>
    <col min="5129" max="5129" width="4.875" style="100" customWidth="1"/>
    <col min="5130" max="5130" width="5.375" style="100" customWidth="1"/>
    <col min="5131" max="5376" width="9" style="100"/>
    <col min="5377" max="5377" width="22.125" style="100" customWidth="1"/>
    <col min="5378" max="5378" width="9" style="100"/>
    <col min="5379" max="5384" width="5.25" style="100" customWidth="1"/>
    <col min="5385" max="5385" width="4.875" style="100" customWidth="1"/>
    <col min="5386" max="5386" width="5.375" style="100" customWidth="1"/>
    <col min="5387" max="5632" width="9" style="100"/>
    <col min="5633" max="5633" width="22.125" style="100" customWidth="1"/>
    <col min="5634" max="5634" width="9" style="100"/>
    <col min="5635" max="5640" width="5.25" style="100" customWidth="1"/>
    <col min="5641" max="5641" width="4.875" style="100" customWidth="1"/>
    <col min="5642" max="5642" width="5.375" style="100" customWidth="1"/>
    <col min="5643" max="5888" width="9" style="100"/>
    <col min="5889" max="5889" width="22.125" style="100" customWidth="1"/>
    <col min="5890" max="5890" width="9" style="100"/>
    <col min="5891" max="5896" width="5.25" style="100" customWidth="1"/>
    <col min="5897" max="5897" width="4.875" style="100" customWidth="1"/>
    <col min="5898" max="5898" width="5.375" style="100" customWidth="1"/>
    <col min="5899" max="6144" width="9" style="100"/>
    <col min="6145" max="6145" width="22.125" style="100" customWidth="1"/>
    <col min="6146" max="6146" width="9" style="100"/>
    <col min="6147" max="6152" width="5.25" style="100" customWidth="1"/>
    <col min="6153" max="6153" width="4.875" style="100" customWidth="1"/>
    <col min="6154" max="6154" width="5.375" style="100" customWidth="1"/>
    <col min="6155" max="6400" width="9" style="100"/>
    <col min="6401" max="6401" width="22.125" style="100" customWidth="1"/>
    <col min="6402" max="6402" width="9" style="100"/>
    <col min="6403" max="6408" width="5.25" style="100" customWidth="1"/>
    <col min="6409" max="6409" width="4.875" style="100" customWidth="1"/>
    <col min="6410" max="6410" width="5.375" style="100" customWidth="1"/>
    <col min="6411" max="6656" width="9" style="100"/>
    <col min="6657" max="6657" width="22.125" style="100" customWidth="1"/>
    <col min="6658" max="6658" width="9" style="100"/>
    <col min="6659" max="6664" width="5.25" style="100" customWidth="1"/>
    <col min="6665" max="6665" width="4.875" style="100" customWidth="1"/>
    <col min="6666" max="6666" width="5.375" style="100" customWidth="1"/>
    <col min="6667" max="6912" width="9" style="100"/>
    <col min="6913" max="6913" width="22.125" style="100" customWidth="1"/>
    <col min="6914" max="6914" width="9" style="100"/>
    <col min="6915" max="6920" width="5.25" style="100" customWidth="1"/>
    <col min="6921" max="6921" width="4.875" style="100" customWidth="1"/>
    <col min="6922" max="6922" width="5.375" style="100" customWidth="1"/>
    <col min="6923" max="7168" width="9" style="100"/>
    <col min="7169" max="7169" width="22.125" style="100" customWidth="1"/>
    <col min="7170" max="7170" width="9" style="100"/>
    <col min="7171" max="7176" width="5.25" style="100" customWidth="1"/>
    <col min="7177" max="7177" width="4.875" style="100" customWidth="1"/>
    <col min="7178" max="7178" width="5.375" style="100" customWidth="1"/>
    <col min="7179" max="7424" width="9" style="100"/>
    <col min="7425" max="7425" width="22.125" style="100" customWidth="1"/>
    <col min="7426" max="7426" width="9" style="100"/>
    <col min="7427" max="7432" width="5.25" style="100" customWidth="1"/>
    <col min="7433" max="7433" width="4.875" style="100" customWidth="1"/>
    <col min="7434" max="7434" width="5.375" style="100" customWidth="1"/>
    <col min="7435" max="7680" width="9" style="100"/>
    <col min="7681" max="7681" width="22.125" style="100" customWidth="1"/>
    <col min="7682" max="7682" width="9" style="100"/>
    <col min="7683" max="7688" width="5.25" style="100" customWidth="1"/>
    <col min="7689" max="7689" width="4.875" style="100" customWidth="1"/>
    <col min="7690" max="7690" width="5.375" style="100" customWidth="1"/>
    <col min="7691" max="7936" width="9" style="100"/>
    <col min="7937" max="7937" width="22.125" style="100" customWidth="1"/>
    <col min="7938" max="7938" width="9" style="100"/>
    <col min="7939" max="7944" width="5.25" style="100" customWidth="1"/>
    <col min="7945" max="7945" width="4.875" style="100" customWidth="1"/>
    <col min="7946" max="7946" width="5.375" style="100" customWidth="1"/>
    <col min="7947" max="8192" width="9" style="100"/>
    <col min="8193" max="8193" width="22.125" style="100" customWidth="1"/>
    <col min="8194" max="8194" width="9" style="100"/>
    <col min="8195" max="8200" width="5.25" style="100" customWidth="1"/>
    <col min="8201" max="8201" width="4.875" style="100" customWidth="1"/>
    <col min="8202" max="8202" width="5.375" style="100" customWidth="1"/>
    <col min="8203" max="8448" width="9" style="100"/>
    <col min="8449" max="8449" width="22.125" style="100" customWidth="1"/>
    <col min="8450" max="8450" width="9" style="100"/>
    <col min="8451" max="8456" width="5.25" style="100" customWidth="1"/>
    <col min="8457" max="8457" width="4.875" style="100" customWidth="1"/>
    <col min="8458" max="8458" width="5.375" style="100" customWidth="1"/>
    <col min="8459" max="8704" width="9" style="100"/>
    <col min="8705" max="8705" width="22.125" style="100" customWidth="1"/>
    <col min="8706" max="8706" width="9" style="100"/>
    <col min="8707" max="8712" width="5.25" style="100" customWidth="1"/>
    <col min="8713" max="8713" width="4.875" style="100" customWidth="1"/>
    <col min="8714" max="8714" width="5.375" style="100" customWidth="1"/>
    <col min="8715" max="8960" width="9" style="100"/>
    <col min="8961" max="8961" width="22.125" style="100" customWidth="1"/>
    <col min="8962" max="8962" width="9" style="100"/>
    <col min="8963" max="8968" width="5.25" style="100" customWidth="1"/>
    <col min="8969" max="8969" width="4.875" style="100" customWidth="1"/>
    <col min="8970" max="8970" width="5.375" style="100" customWidth="1"/>
    <col min="8971" max="9216" width="9" style="100"/>
    <col min="9217" max="9217" width="22.125" style="100" customWidth="1"/>
    <col min="9218" max="9218" width="9" style="100"/>
    <col min="9219" max="9224" width="5.25" style="100" customWidth="1"/>
    <col min="9225" max="9225" width="4.875" style="100" customWidth="1"/>
    <col min="9226" max="9226" width="5.375" style="100" customWidth="1"/>
    <col min="9227" max="9472" width="9" style="100"/>
    <col min="9473" max="9473" width="22.125" style="100" customWidth="1"/>
    <col min="9474" max="9474" width="9" style="100"/>
    <col min="9475" max="9480" width="5.25" style="100" customWidth="1"/>
    <col min="9481" max="9481" width="4.875" style="100" customWidth="1"/>
    <col min="9482" max="9482" width="5.375" style="100" customWidth="1"/>
    <col min="9483" max="9728" width="9" style="100"/>
    <col min="9729" max="9729" width="22.125" style="100" customWidth="1"/>
    <col min="9730" max="9730" width="9" style="100"/>
    <col min="9731" max="9736" width="5.25" style="100" customWidth="1"/>
    <col min="9737" max="9737" width="4.875" style="100" customWidth="1"/>
    <col min="9738" max="9738" width="5.375" style="100" customWidth="1"/>
    <col min="9739" max="9984" width="9" style="100"/>
    <col min="9985" max="9985" width="22.125" style="100" customWidth="1"/>
    <col min="9986" max="9986" width="9" style="100"/>
    <col min="9987" max="9992" width="5.25" style="100" customWidth="1"/>
    <col min="9993" max="9993" width="4.875" style="100" customWidth="1"/>
    <col min="9994" max="9994" width="5.375" style="100" customWidth="1"/>
    <col min="9995" max="10240" width="9" style="100"/>
    <col min="10241" max="10241" width="22.125" style="100" customWidth="1"/>
    <col min="10242" max="10242" width="9" style="100"/>
    <col min="10243" max="10248" width="5.25" style="100" customWidth="1"/>
    <col min="10249" max="10249" width="4.875" style="100" customWidth="1"/>
    <col min="10250" max="10250" width="5.375" style="100" customWidth="1"/>
    <col min="10251" max="10496" width="9" style="100"/>
    <col min="10497" max="10497" width="22.125" style="100" customWidth="1"/>
    <col min="10498" max="10498" width="9" style="100"/>
    <col min="10499" max="10504" width="5.25" style="100" customWidth="1"/>
    <col min="10505" max="10505" width="4.875" style="100" customWidth="1"/>
    <col min="10506" max="10506" width="5.375" style="100" customWidth="1"/>
    <col min="10507" max="10752" width="9" style="100"/>
    <col min="10753" max="10753" width="22.125" style="100" customWidth="1"/>
    <col min="10754" max="10754" width="9" style="100"/>
    <col min="10755" max="10760" width="5.25" style="100" customWidth="1"/>
    <col min="10761" max="10761" width="4.875" style="100" customWidth="1"/>
    <col min="10762" max="10762" width="5.375" style="100" customWidth="1"/>
    <col min="10763" max="11008" width="9" style="100"/>
    <col min="11009" max="11009" width="22.125" style="100" customWidth="1"/>
    <col min="11010" max="11010" width="9" style="100"/>
    <col min="11011" max="11016" width="5.25" style="100" customWidth="1"/>
    <col min="11017" max="11017" width="4.875" style="100" customWidth="1"/>
    <col min="11018" max="11018" width="5.375" style="100" customWidth="1"/>
    <col min="11019" max="11264" width="9" style="100"/>
    <col min="11265" max="11265" width="22.125" style="100" customWidth="1"/>
    <col min="11266" max="11266" width="9" style="100"/>
    <col min="11267" max="11272" width="5.25" style="100" customWidth="1"/>
    <col min="11273" max="11273" width="4.875" style="100" customWidth="1"/>
    <col min="11274" max="11274" width="5.375" style="100" customWidth="1"/>
    <col min="11275" max="11520" width="9" style="100"/>
    <col min="11521" max="11521" width="22.125" style="100" customWidth="1"/>
    <col min="11522" max="11522" width="9" style="100"/>
    <col min="11523" max="11528" width="5.25" style="100" customWidth="1"/>
    <col min="11529" max="11529" width="4.875" style="100" customWidth="1"/>
    <col min="11530" max="11530" width="5.375" style="100" customWidth="1"/>
    <col min="11531" max="11776" width="9" style="100"/>
    <col min="11777" max="11777" width="22.125" style="100" customWidth="1"/>
    <col min="11778" max="11778" width="9" style="100"/>
    <col min="11779" max="11784" width="5.25" style="100" customWidth="1"/>
    <col min="11785" max="11785" width="4.875" style="100" customWidth="1"/>
    <col min="11786" max="11786" width="5.375" style="100" customWidth="1"/>
    <col min="11787" max="12032" width="9" style="100"/>
    <col min="12033" max="12033" width="22.125" style="100" customWidth="1"/>
    <col min="12034" max="12034" width="9" style="100"/>
    <col min="12035" max="12040" width="5.25" style="100" customWidth="1"/>
    <col min="12041" max="12041" width="4.875" style="100" customWidth="1"/>
    <col min="12042" max="12042" width="5.375" style="100" customWidth="1"/>
    <col min="12043" max="12288" width="9" style="100"/>
    <col min="12289" max="12289" width="22.125" style="100" customWidth="1"/>
    <col min="12290" max="12290" width="9" style="100"/>
    <col min="12291" max="12296" width="5.25" style="100" customWidth="1"/>
    <col min="12297" max="12297" width="4.875" style="100" customWidth="1"/>
    <col min="12298" max="12298" width="5.375" style="100" customWidth="1"/>
    <col min="12299" max="12544" width="9" style="100"/>
    <col min="12545" max="12545" width="22.125" style="100" customWidth="1"/>
    <col min="12546" max="12546" width="9" style="100"/>
    <col min="12547" max="12552" width="5.25" style="100" customWidth="1"/>
    <col min="12553" max="12553" width="4.875" style="100" customWidth="1"/>
    <col min="12554" max="12554" width="5.375" style="100" customWidth="1"/>
    <col min="12555" max="12800" width="9" style="100"/>
    <col min="12801" max="12801" width="22.125" style="100" customWidth="1"/>
    <col min="12802" max="12802" width="9" style="100"/>
    <col min="12803" max="12808" width="5.25" style="100" customWidth="1"/>
    <col min="12809" max="12809" width="4.875" style="100" customWidth="1"/>
    <col min="12810" max="12810" width="5.375" style="100" customWidth="1"/>
    <col min="12811" max="13056" width="9" style="100"/>
    <col min="13057" max="13057" width="22.125" style="100" customWidth="1"/>
    <col min="13058" max="13058" width="9" style="100"/>
    <col min="13059" max="13064" width="5.25" style="100" customWidth="1"/>
    <col min="13065" max="13065" width="4.875" style="100" customWidth="1"/>
    <col min="13066" max="13066" width="5.375" style="100" customWidth="1"/>
    <col min="13067" max="13312" width="9" style="100"/>
    <col min="13313" max="13313" width="22.125" style="100" customWidth="1"/>
    <col min="13314" max="13314" width="9" style="100"/>
    <col min="13315" max="13320" width="5.25" style="100" customWidth="1"/>
    <col min="13321" max="13321" width="4.875" style="100" customWidth="1"/>
    <col min="13322" max="13322" width="5.375" style="100" customWidth="1"/>
    <col min="13323" max="13568" width="9" style="100"/>
    <col min="13569" max="13569" width="22.125" style="100" customWidth="1"/>
    <col min="13570" max="13570" width="9" style="100"/>
    <col min="13571" max="13576" width="5.25" style="100" customWidth="1"/>
    <col min="13577" max="13577" width="4.875" style="100" customWidth="1"/>
    <col min="13578" max="13578" width="5.375" style="100" customWidth="1"/>
    <col min="13579" max="13824" width="9" style="100"/>
    <col min="13825" max="13825" width="22.125" style="100" customWidth="1"/>
    <col min="13826" max="13826" width="9" style="100"/>
    <col min="13827" max="13832" width="5.25" style="100" customWidth="1"/>
    <col min="13833" max="13833" width="4.875" style="100" customWidth="1"/>
    <col min="13834" max="13834" width="5.375" style="100" customWidth="1"/>
    <col min="13835" max="14080" width="9" style="100"/>
    <col min="14081" max="14081" width="22.125" style="100" customWidth="1"/>
    <col min="14082" max="14082" width="9" style="100"/>
    <col min="14083" max="14088" width="5.25" style="100" customWidth="1"/>
    <col min="14089" max="14089" width="4.875" style="100" customWidth="1"/>
    <col min="14090" max="14090" width="5.375" style="100" customWidth="1"/>
    <col min="14091" max="14336" width="9" style="100"/>
    <col min="14337" max="14337" width="22.125" style="100" customWidth="1"/>
    <col min="14338" max="14338" width="9" style="100"/>
    <col min="14339" max="14344" width="5.25" style="100" customWidth="1"/>
    <col min="14345" max="14345" width="4.875" style="100" customWidth="1"/>
    <col min="14346" max="14346" width="5.375" style="100" customWidth="1"/>
    <col min="14347" max="14592" width="9" style="100"/>
    <col min="14593" max="14593" width="22.125" style="100" customWidth="1"/>
    <col min="14594" max="14594" width="9" style="100"/>
    <col min="14595" max="14600" width="5.25" style="100" customWidth="1"/>
    <col min="14601" max="14601" width="4.875" style="100" customWidth="1"/>
    <col min="14602" max="14602" width="5.375" style="100" customWidth="1"/>
    <col min="14603" max="14848" width="9" style="100"/>
    <col min="14849" max="14849" width="22.125" style="100" customWidth="1"/>
    <col min="14850" max="14850" width="9" style="100"/>
    <col min="14851" max="14856" width="5.25" style="100" customWidth="1"/>
    <col min="14857" max="14857" width="4.875" style="100" customWidth="1"/>
    <col min="14858" max="14858" width="5.375" style="100" customWidth="1"/>
    <col min="14859" max="15104" width="9" style="100"/>
    <col min="15105" max="15105" width="22.125" style="100" customWidth="1"/>
    <col min="15106" max="15106" width="9" style="100"/>
    <col min="15107" max="15112" width="5.25" style="100" customWidth="1"/>
    <col min="15113" max="15113" width="4.875" style="100" customWidth="1"/>
    <col min="15114" max="15114" width="5.375" style="100" customWidth="1"/>
    <col min="15115" max="15360" width="9" style="100"/>
    <col min="15361" max="15361" width="22.125" style="100" customWidth="1"/>
    <col min="15362" max="15362" width="9" style="100"/>
    <col min="15363" max="15368" width="5.25" style="100" customWidth="1"/>
    <col min="15369" max="15369" width="4.875" style="100" customWidth="1"/>
    <col min="15370" max="15370" width="5.375" style="100" customWidth="1"/>
    <col min="15371" max="15616" width="9" style="100"/>
    <col min="15617" max="15617" width="22.125" style="100" customWidth="1"/>
    <col min="15618" max="15618" width="9" style="100"/>
    <col min="15619" max="15624" width="5.25" style="100" customWidth="1"/>
    <col min="15625" max="15625" width="4.875" style="100" customWidth="1"/>
    <col min="15626" max="15626" width="5.375" style="100" customWidth="1"/>
    <col min="15627" max="15872" width="9" style="100"/>
    <col min="15873" max="15873" width="22.125" style="100" customWidth="1"/>
    <col min="15874" max="15874" width="9" style="100"/>
    <col min="15875" max="15880" width="5.25" style="100" customWidth="1"/>
    <col min="15881" max="15881" width="4.875" style="100" customWidth="1"/>
    <col min="15882" max="15882" width="5.375" style="100" customWidth="1"/>
    <col min="15883" max="16128" width="9" style="100"/>
    <col min="16129" max="16129" width="22.125" style="100" customWidth="1"/>
    <col min="16130" max="16130" width="9" style="100"/>
    <col min="16131" max="16136" width="5.25" style="100" customWidth="1"/>
    <col min="16137" max="16137" width="4.875" style="100" customWidth="1"/>
    <col min="16138" max="16138" width="5.375" style="100" customWidth="1"/>
    <col min="16139" max="16384" width="9" style="100"/>
  </cols>
  <sheetData>
    <row r="1" spans="1:9">
      <c r="A1" s="100" t="s">
        <v>68</v>
      </c>
      <c r="B1" s="100" t="s">
        <v>69</v>
      </c>
      <c r="C1" s="101" t="s">
        <v>70</v>
      </c>
      <c r="D1" s="101" t="s">
        <v>71</v>
      </c>
      <c r="E1" s="101" t="s">
        <v>72</v>
      </c>
      <c r="F1" s="101" t="s">
        <v>73</v>
      </c>
      <c r="G1" s="101" t="s">
        <v>74</v>
      </c>
      <c r="H1" s="101" t="s">
        <v>75</v>
      </c>
      <c r="I1" s="101" t="s">
        <v>76</v>
      </c>
    </row>
    <row r="2" spans="1:9">
      <c r="A2" s="100" t="s">
        <v>77</v>
      </c>
      <c r="B2" s="100">
        <v>1201</v>
      </c>
      <c r="C2" s="100">
        <v>0</v>
      </c>
      <c r="D2" s="100">
        <v>0</v>
      </c>
      <c r="E2" s="100">
        <v>15</v>
      </c>
      <c r="F2" s="100">
        <v>0</v>
      </c>
      <c r="G2" s="100">
        <v>24</v>
      </c>
      <c r="H2" s="100">
        <v>0</v>
      </c>
      <c r="I2" s="100">
        <v>0</v>
      </c>
    </row>
    <row r="3" spans="1:9">
      <c r="A3" s="100" t="s">
        <v>78</v>
      </c>
      <c r="B3" s="100">
        <v>1202</v>
      </c>
      <c r="C3" s="100">
        <v>0</v>
      </c>
      <c r="D3" s="100">
        <v>0</v>
      </c>
      <c r="E3" s="100">
        <v>30</v>
      </c>
      <c r="F3" s="100">
        <v>0</v>
      </c>
      <c r="G3" s="100">
        <v>24</v>
      </c>
      <c r="H3" s="100">
        <v>0</v>
      </c>
      <c r="I3" s="100">
        <v>0</v>
      </c>
    </row>
    <row r="4" spans="1:9">
      <c r="A4" s="100" t="s">
        <v>79</v>
      </c>
      <c r="B4" s="100">
        <v>1203</v>
      </c>
      <c r="C4" s="100">
        <v>0</v>
      </c>
      <c r="D4" s="100">
        <v>0</v>
      </c>
      <c r="E4" s="100">
        <v>35</v>
      </c>
      <c r="F4" s="100">
        <v>0</v>
      </c>
      <c r="G4" s="100">
        <v>20</v>
      </c>
      <c r="H4" s="100">
        <v>4</v>
      </c>
      <c r="I4" s="100">
        <v>8</v>
      </c>
    </row>
    <row r="5" spans="1:9">
      <c r="A5" s="100" t="s">
        <v>80</v>
      </c>
      <c r="B5" s="100">
        <v>12031</v>
      </c>
      <c r="E5" s="100">
        <v>30</v>
      </c>
      <c r="G5" s="100">
        <v>5</v>
      </c>
      <c r="H5" s="100">
        <v>7</v>
      </c>
      <c r="I5" s="100">
        <v>10</v>
      </c>
    </row>
    <row r="6" spans="1:9">
      <c r="A6" s="100" t="s">
        <v>81</v>
      </c>
      <c r="B6" s="100">
        <v>1204</v>
      </c>
      <c r="C6" s="100">
        <v>0</v>
      </c>
      <c r="D6" s="100">
        <v>0</v>
      </c>
      <c r="E6" s="100">
        <v>20</v>
      </c>
      <c r="F6" s="100">
        <v>0</v>
      </c>
      <c r="G6" s="100">
        <v>30</v>
      </c>
      <c r="H6" s="100">
        <v>15</v>
      </c>
      <c r="I6" s="100">
        <v>20</v>
      </c>
    </row>
    <row r="7" spans="1:9">
      <c r="A7" s="100" t="s">
        <v>82</v>
      </c>
      <c r="B7" s="100">
        <v>1205</v>
      </c>
      <c r="C7" s="100">
        <v>0</v>
      </c>
      <c r="D7" s="100">
        <v>0</v>
      </c>
      <c r="E7" s="102">
        <v>35</v>
      </c>
      <c r="F7" s="102">
        <v>0</v>
      </c>
      <c r="G7" s="102">
        <v>20.3</v>
      </c>
      <c r="H7" s="100">
        <v>4.5</v>
      </c>
      <c r="I7" s="100">
        <v>9.4</v>
      </c>
    </row>
    <row r="8" spans="1:9">
      <c r="A8" s="100" t="s">
        <v>83</v>
      </c>
      <c r="B8" s="100">
        <v>1206</v>
      </c>
      <c r="C8" s="100">
        <v>0</v>
      </c>
      <c r="D8" s="100">
        <v>0</v>
      </c>
      <c r="E8" s="102">
        <v>15</v>
      </c>
      <c r="F8" s="100">
        <v>0</v>
      </c>
      <c r="G8" s="100">
        <v>24</v>
      </c>
      <c r="H8" s="100">
        <v>0</v>
      </c>
      <c r="I8" s="100">
        <v>0</v>
      </c>
    </row>
    <row r="9" spans="1:9">
      <c r="A9" s="100" t="s">
        <v>84</v>
      </c>
      <c r="B9" s="100">
        <v>1207</v>
      </c>
      <c r="C9" s="100">
        <v>0</v>
      </c>
      <c r="D9" s="100">
        <v>0</v>
      </c>
      <c r="E9" s="102">
        <v>15</v>
      </c>
      <c r="F9" s="100">
        <v>0</v>
      </c>
      <c r="G9" s="100">
        <v>0</v>
      </c>
      <c r="H9" s="100">
        <v>0</v>
      </c>
      <c r="I9" s="100">
        <v>0</v>
      </c>
    </row>
    <row r="10" spans="1:9">
      <c r="A10" s="100" t="s">
        <v>85</v>
      </c>
      <c r="B10" s="100">
        <v>1208</v>
      </c>
      <c r="C10" s="100">
        <v>0</v>
      </c>
      <c r="D10" s="100">
        <v>0</v>
      </c>
      <c r="E10" s="100">
        <v>15</v>
      </c>
      <c r="F10" s="100">
        <v>0</v>
      </c>
      <c r="G10" s="100">
        <v>0</v>
      </c>
      <c r="H10" s="100">
        <v>0</v>
      </c>
      <c r="I10" s="100">
        <v>0</v>
      </c>
    </row>
    <row r="11" spans="1:9">
      <c r="A11" s="100" t="s">
        <v>86</v>
      </c>
      <c r="B11" s="100">
        <v>1601</v>
      </c>
      <c r="C11" s="100">
        <v>0</v>
      </c>
      <c r="D11" s="100">
        <v>0</v>
      </c>
      <c r="E11" s="100">
        <v>0</v>
      </c>
      <c r="F11" s="100">
        <v>0</v>
      </c>
      <c r="G11" s="100">
        <v>80</v>
      </c>
      <c r="H11" s="100">
        <v>0</v>
      </c>
      <c r="I11" s="100">
        <v>0</v>
      </c>
    </row>
    <row r="12" spans="1:9">
      <c r="A12" s="100" t="s">
        <v>87</v>
      </c>
      <c r="B12" s="100">
        <v>1602</v>
      </c>
      <c r="C12" s="100">
        <v>0</v>
      </c>
      <c r="D12" s="100">
        <v>0</v>
      </c>
      <c r="E12" s="100">
        <v>0</v>
      </c>
      <c r="F12" s="100">
        <v>0</v>
      </c>
      <c r="G12" s="100">
        <v>60</v>
      </c>
      <c r="H12" s="100">
        <v>0</v>
      </c>
      <c r="I12" s="100">
        <v>0</v>
      </c>
    </row>
    <row r="13" spans="1:9">
      <c r="A13" s="100" t="s">
        <v>88</v>
      </c>
      <c r="B13" s="100">
        <v>1603</v>
      </c>
      <c r="C13" s="100">
        <v>0</v>
      </c>
      <c r="D13" s="100">
        <v>0</v>
      </c>
      <c r="E13" s="100">
        <v>0</v>
      </c>
      <c r="F13" s="100">
        <v>0</v>
      </c>
      <c r="G13" s="100">
        <v>53</v>
      </c>
      <c r="H13" s="100">
        <v>0</v>
      </c>
      <c r="I13" s="100">
        <v>0</v>
      </c>
    </row>
    <row r="14" spans="1:9">
      <c r="A14" s="100" t="s">
        <v>89</v>
      </c>
      <c r="B14" s="100">
        <v>1604</v>
      </c>
      <c r="C14" s="100">
        <v>0</v>
      </c>
      <c r="D14" s="100">
        <v>0</v>
      </c>
      <c r="E14" s="100">
        <v>0</v>
      </c>
      <c r="F14" s="100">
        <v>0</v>
      </c>
      <c r="G14" s="100">
        <v>35</v>
      </c>
      <c r="H14" s="100">
        <v>0</v>
      </c>
      <c r="I14" s="100">
        <v>0</v>
      </c>
    </row>
    <row r="15" spans="1:9">
      <c r="A15" s="100" t="s">
        <v>90</v>
      </c>
      <c r="B15" s="100">
        <v>1701</v>
      </c>
      <c r="C15" s="100">
        <v>0</v>
      </c>
      <c r="D15" s="100">
        <v>0</v>
      </c>
      <c r="E15" s="100">
        <v>0</v>
      </c>
      <c r="F15" s="100">
        <v>0</v>
      </c>
      <c r="G15" s="100">
        <v>35</v>
      </c>
      <c r="H15" s="100">
        <v>0</v>
      </c>
      <c r="I15" s="100">
        <v>20</v>
      </c>
    </row>
    <row r="16" spans="1:9">
      <c r="A16" s="100" t="s">
        <v>91</v>
      </c>
      <c r="B16" s="100">
        <v>1702</v>
      </c>
      <c r="C16" s="100">
        <v>0</v>
      </c>
      <c r="D16" s="100">
        <v>0</v>
      </c>
      <c r="E16" s="100">
        <v>0</v>
      </c>
      <c r="F16" s="100">
        <v>0</v>
      </c>
      <c r="G16" s="100">
        <v>0</v>
      </c>
      <c r="H16" s="100">
        <v>0</v>
      </c>
      <c r="I16" s="100">
        <v>10</v>
      </c>
    </row>
    <row r="17" spans="1:9">
      <c r="A17" s="100" t="s">
        <v>92</v>
      </c>
      <c r="B17" s="100">
        <v>1510</v>
      </c>
      <c r="C17" s="100">
        <v>0</v>
      </c>
      <c r="D17" s="100">
        <v>0</v>
      </c>
      <c r="E17" s="100">
        <v>0</v>
      </c>
      <c r="F17" s="100">
        <v>0</v>
      </c>
      <c r="G17" s="100">
        <v>0</v>
      </c>
      <c r="H17" s="100">
        <v>0</v>
      </c>
      <c r="I17" s="100">
        <v>0</v>
      </c>
    </row>
    <row r="18" spans="1:9">
      <c r="A18" s="100" t="s">
        <v>93</v>
      </c>
      <c r="B18" s="100">
        <v>2021</v>
      </c>
      <c r="C18" s="100">
        <v>0</v>
      </c>
      <c r="D18" s="100">
        <v>0</v>
      </c>
      <c r="E18" s="100">
        <v>0</v>
      </c>
      <c r="F18" s="100">
        <v>0</v>
      </c>
      <c r="G18" s="100">
        <v>0</v>
      </c>
      <c r="H18" s="100">
        <v>0</v>
      </c>
      <c r="I18" s="100">
        <v>0</v>
      </c>
    </row>
    <row r="19" spans="1:9">
      <c r="A19" s="100" t="s">
        <v>94</v>
      </c>
      <c r="B19" s="100">
        <v>2022</v>
      </c>
      <c r="C19" s="100">
        <v>0</v>
      </c>
      <c r="D19" s="100">
        <v>0</v>
      </c>
      <c r="E19" s="100">
        <v>0</v>
      </c>
      <c r="F19" s="100">
        <v>0</v>
      </c>
      <c r="G19" s="100">
        <v>0</v>
      </c>
      <c r="H19" s="100">
        <v>0</v>
      </c>
      <c r="I19" s="100">
        <v>0</v>
      </c>
    </row>
    <row r="20" spans="1:9">
      <c r="A20" s="100" t="s">
        <v>95</v>
      </c>
      <c r="B20" s="100">
        <v>4010</v>
      </c>
      <c r="C20" s="100">
        <v>0</v>
      </c>
      <c r="D20" s="100">
        <v>0</v>
      </c>
      <c r="E20" s="100">
        <v>0</v>
      </c>
      <c r="F20" s="100">
        <v>0</v>
      </c>
      <c r="G20" s="100">
        <v>0</v>
      </c>
      <c r="H20" s="100">
        <v>0</v>
      </c>
      <c r="I20" s="100">
        <v>0</v>
      </c>
    </row>
    <row r="21" spans="1:9">
      <c r="A21" s="100" t="s">
        <v>96</v>
      </c>
      <c r="B21" s="100">
        <v>4021</v>
      </c>
      <c r="C21" s="100">
        <v>0</v>
      </c>
      <c r="D21" s="100">
        <v>0</v>
      </c>
      <c r="E21" s="100">
        <v>0</v>
      </c>
      <c r="F21" s="100">
        <v>0</v>
      </c>
      <c r="G21" s="100">
        <v>0</v>
      </c>
      <c r="H21" s="100">
        <v>0</v>
      </c>
      <c r="I21" s="100">
        <v>0</v>
      </c>
    </row>
    <row r="22" spans="1:9">
      <c r="A22" s="100" t="s">
        <v>94</v>
      </c>
      <c r="B22" s="100">
        <v>4022</v>
      </c>
      <c r="C22" s="100">
        <v>0</v>
      </c>
      <c r="D22" s="100">
        <v>0</v>
      </c>
      <c r="E22" s="100">
        <v>0</v>
      </c>
      <c r="F22" s="100">
        <v>0</v>
      </c>
      <c r="G22" s="100">
        <v>0</v>
      </c>
      <c r="H22" s="100">
        <v>0</v>
      </c>
      <c r="I22" s="100">
        <v>0</v>
      </c>
    </row>
    <row r="23" spans="1:9">
      <c r="A23" s="100" t="s">
        <v>97</v>
      </c>
      <c r="B23" s="100">
        <v>4023</v>
      </c>
      <c r="C23" s="100">
        <v>0</v>
      </c>
      <c r="D23" s="100">
        <v>0</v>
      </c>
      <c r="E23" s="100">
        <v>0</v>
      </c>
      <c r="F23" s="100">
        <v>0</v>
      </c>
      <c r="G23" s="100">
        <v>0</v>
      </c>
      <c r="H23" s="100">
        <v>0</v>
      </c>
      <c r="I23" s="100">
        <v>0</v>
      </c>
    </row>
    <row r="24" spans="1:9">
      <c r="A24" s="100" t="s">
        <v>98</v>
      </c>
      <c r="B24" s="100">
        <v>4024</v>
      </c>
      <c r="C24" s="100">
        <v>0</v>
      </c>
      <c r="D24" s="100">
        <v>0</v>
      </c>
      <c r="E24" s="100">
        <v>0</v>
      </c>
      <c r="F24" s="100">
        <v>0</v>
      </c>
      <c r="G24" s="100">
        <v>0</v>
      </c>
      <c r="H24" s="100">
        <v>0</v>
      </c>
      <c r="I24" s="100">
        <v>0</v>
      </c>
    </row>
    <row r="25" spans="1:9">
      <c r="A25" s="100" t="s">
        <v>99</v>
      </c>
      <c r="B25" s="100">
        <v>4025</v>
      </c>
      <c r="C25" s="100">
        <v>0</v>
      </c>
      <c r="D25" s="100">
        <v>0</v>
      </c>
      <c r="E25" s="100">
        <v>0</v>
      </c>
      <c r="F25" s="100">
        <v>0</v>
      </c>
      <c r="G25" s="100">
        <v>0</v>
      </c>
      <c r="H25" s="100">
        <v>0</v>
      </c>
      <c r="I25" s="100">
        <v>0</v>
      </c>
    </row>
    <row r="26" spans="1:9">
      <c r="A26" s="100" t="s">
        <v>100</v>
      </c>
      <c r="B26" s="100">
        <v>4040</v>
      </c>
      <c r="C26" s="100">
        <v>0</v>
      </c>
      <c r="D26" s="100">
        <v>0</v>
      </c>
      <c r="E26" s="100">
        <v>0</v>
      </c>
      <c r="F26" s="100">
        <v>0</v>
      </c>
      <c r="G26" s="100">
        <v>0</v>
      </c>
      <c r="H26" s="100">
        <v>0</v>
      </c>
      <c r="I26" s="100">
        <v>0</v>
      </c>
    </row>
    <row r="27" spans="1:9">
      <c r="A27" s="100" t="s">
        <v>101</v>
      </c>
      <c r="B27" s="100">
        <v>1802</v>
      </c>
      <c r="C27" s="100">
        <v>0</v>
      </c>
      <c r="D27" s="100">
        <v>0</v>
      </c>
      <c r="E27" s="100">
        <v>0</v>
      </c>
      <c r="F27" s="100">
        <v>0</v>
      </c>
      <c r="G27" s="100">
        <v>0</v>
      </c>
      <c r="H27" s="100">
        <v>14</v>
      </c>
      <c r="I27" s="100">
        <v>0</v>
      </c>
    </row>
    <row r="28" spans="1:9">
      <c r="A28" s="100" t="s">
        <v>102</v>
      </c>
      <c r="B28" s="100">
        <v>1803</v>
      </c>
      <c r="H28" s="100">
        <v>17</v>
      </c>
    </row>
    <row r="29" spans="1:9">
      <c r="A29" s="100" t="s">
        <v>103</v>
      </c>
      <c r="B29" s="100">
        <v>18804</v>
      </c>
      <c r="C29" s="100">
        <v>0</v>
      </c>
      <c r="D29" s="100">
        <v>0</v>
      </c>
      <c r="E29" s="100">
        <v>5</v>
      </c>
      <c r="F29" s="100">
        <v>0</v>
      </c>
      <c r="G29" s="100">
        <v>33</v>
      </c>
      <c r="H29" s="100">
        <v>7</v>
      </c>
      <c r="I29" s="100">
        <v>22</v>
      </c>
    </row>
    <row r="30" spans="1:9">
      <c r="A30" s="100" t="s">
        <v>104</v>
      </c>
      <c r="B30" s="100">
        <v>16011</v>
      </c>
      <c r="C30" s="100">
        <v>19</v>
      </c>
      <c r="D30" s="100">
        <v>21</v>
      </c>
      <c r="E30" s="100">
        <v>0</v>
      </c>
      <c r="F30" s="100">
        <v>0</v>
      </c>
      <c r="G30" s="100">
        <v>20</v>
      </c>
      <c r="H30" s="100">
        <v>0</v>
      </c>
      <c r="I30" s="100">
        <v>0</v>
      </c>
    </row>
    <row r="31" spans="1:9">
      <c r="A31" s="100" t="s">
        <v>105</v>
      </c>
      <c r="B31" s="100">
        <v>16041</v>
      </c>
      <c r="G31" s="100">
        <v>45</v>
      </c>
    </row>
    <row r="32" spans="1:9">
      <c r="A32" s="100" t="s">
        <v>106</v>
      </c>
      <c r="B32" s="100">
        <v>16031</v>
      </c>
      <c r="G32" s="100">
        <v>40</v>
      </c>
      <c r="H32" s="100">
        <v>15</v>
      </c>
    </row>
    <row r="33" spans="1:7">
      <c r="A33" s="100" t="s">
        <v>107</v>
      </c>
      <c r="B33" s="100">
        <v>16042</v>
      </c>
      <c r="G33" s="100">
        <v>46</v>
      </c>
    </row>
    <row r="34" spans="1:7">
      <c r="A34" s="100" t="s">
        <v>108</v>
      </c>
      <c r="B34" s="100">
        <v>16043</v>
      </c>
      <c r="G34" s="100">
        <v>40</v>
      </c>
    </row>
  </sheetData>
  <phoneticPr fontId="1"/>
  <pageMargins left="0.78700000000000003" right="0.78700000000000003" top="0.98399999999999999" bottom="0.98399999999999999" header="0.51200000000000001" footer="0.51200000000000001"/>
  <pageSetup paperSize="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 sqref="C8"/>
    </sheetView>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様式（計算機能あり）</vt:lpstr>
      <vt:lpstr>記載例</vt:lpstr>
      <vt:lpstr>土改材</vt:lpstr>
      <vt:lpstr>Sheet2</vt:lpstr>
      <vt:lpstr>記載例!Print_Area</vt:lpstr>
      <vt:lpstr>'様式（計算機能あり）'!Print_Area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埼玉県</cp:lastModifiedBy>
  <cp:lastPrinted>2020-04-13T04:56:52Z</cp:lastPrinted>
  <dcterms:created xsi:type="dcterms:W3CDTF">2012-01-16T02:27:26Z</dcterms:created>
  <dcterms:modified xsi:type="dcterms:W3CDTF">2023-04-18T02:48:34Z</dcterms:modified>
</cp:coreProperties>
</file>