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showInkAnnotation="0"/>
  <mc:AlternateContent xmlns:mc="http://schemas.openxmlformats.org/markup-compatibility/2006">
    <mc:Choice Requires="x15">
      <x15ac:absPath xmlns:x15ac="http://schemas.microsoft.com/office/spreadsheetml/2010/11/ac" url="C:\Users\114303\Box\【02_課所共有】09_03_農業支援課\R08年度\02_普及活動担当\32_スマート農業\32_04_スマート農業導入コスト低減支援事業\32_04_010_例規（スマート農業導入コスト低減支援事業）\★経営診断用の数式シミュレーション\"/>
    </mc:Choice>
  </mc:AlternateContent>
  <xr:revisionPtr revIDLastSave="0" documentId="13_ncr:1_{52DB5AB3-D950-4EAD-8B3A-2079F7767E32}" xr6:coauthVersionLast="47" xr6:coauthVersionMax="47" xr10:uidLastSave="{00000000-0000-0000-0000-000000000000}"/>
  <bookViews>
    <workbookView xWindow="28680" yWindow="30" windowWidth="29040" windowHeight="15720" tabRatio="602" xr2:uid="{00000000-000D-0000-FFFF-FFFF00000000}"/>
  </bookViews>
  <sheets>
    <sheet name="経営診断シート" sheetId="19" r:id="rId1"/>
    <sheet name="経営診断シート (畜産用)" sheetId="21" r:id="rId2"/>
    <sheet name="記入例（水稲）" sheetId="22" r:id="rId3"/>
    <sheet name="記入例 (複合経営)" sheetId="20" r:id="rId4"/>
  </sheets>
  <definedNames>
    <definedName name="_xlnm.Print_Area" localSheetId="3">'記入例 (複合経営)'!$A$1:$AR$113</definedName>
    <definedName name="_xlnm.Print_Area" localSheetId="2">'記入例（水稲）'!$A$1:$AQ$113</definedName>
    <definedName name="_xlnm.Print_Area" localSheetId="0">経営診断シート!$A$1:$P$113</definedName>
    <definedName name="_xlnm.Print_Area" localSheetId="1">'経営診断シート (畜産用)'!$A$1:$P$93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F65" i="19" l="1"/>
  <c r="AF65" i="20"/>
  <c r="AF65" i="22"/>
  <c r="AG52" i="20"/>
  <c r="AG52" i="19"/>
  <c r="AI66" i="22"/>
  <c r="AG63" i="22"/>
  <c r="AG52" i="22"/>
  <c r="M77" i="20"/>
  <c r="AB69" i="20"/>
  <c r="AI69" i="20" s="1"/>
  <c r="AB68" i="20"/>
  <c r="AB67" i="20"/>
  <c r="AI67" i="20" s="1"/>
  <c r="AB66" i="20"/>
  <c r="AI66" i="20" s="1"/>
  <c r="AB65" i="20"/>
  <c r="AH64" i="20"/>
  <c r="AB64" i="20"/>
  <c r="AB63" i="20"/>
  <c r="AB62" i="20"/>
  <c r="AH62" i="20" s="1"/>
  <c r="AB61" i="20"/>
  <c r="AB60" i="20"/>
  <c r="AI60" i="20" s="1"/>
  <c r="AB59" i="20"/>
  <c r="AF59" i="20" s="1"/>
  <c r="AB58" i="20"/>
  <c r="AF58" i="20" s="1"/>
  <c r="AB57" i="20"/>
  <c r="AF57" i="20" s="1"/>
  <c r="AB56" i="20"/>
  <c r="AB55" i="20"/>
  <c r="AH55" i="20" s="1"/>
  <c r="AB54" i="20"/>
  <c r="AB53" i="20"/>
  <c r="AH53" i="20" s="1"/>
  <c r="AB52" i="20"/>
  <c r="AB51" i="20"/>
  <c r="AH51" i="20" s="1"/>
  <c r="AB50" i="20"/>
  <c r="AH50" i="20" s="1"/>
  <c r="AB49" i="20"/>
  <c r="AH49" i="20" s="1"/>
  <c r="AB48" i="20"/>
  <c r="AI48" i="20" s="1"/>
  <c r="AB47" i="20"/>
  <c r="AH47" i="20" s="1"/>
  <c r="AB46" i="20"/>
  <c r="AB45" i="20"/>
  <c r="AH45" i="20" s="1"/>
  <c r="AB44" i="20"/>
  <c r="AH44" i="20" s="1"/>
  <c r="AB43" i="20"/>
  <c r="AB74" i="22"/>
  <c r="AB72" i="22"/>
  <c r="Z75" i="22"/>
  <c r="Z74" i="22"/>
  <c r="Z73" i="22"/>
  <c r="Z72" i="22"/>
  <c r="Z75" i="19"/>
  <c r="Z73" i="19"/>
  <c r="AB69" i="22"/>
  <c r="AI69" i="22" s="1"/>
  <c r="AB68" i="22"/>
  <c r="AI68" i="22" s="1"/>
  <c r="AB67" i="22"/>
  <c r="AI67" i="22" s="1"/>
  <c r="AB66" i="22"/>
  <c r="AB65" i="22"/>
  <c r="AB64" i="22"/>
  <c r="AH64" i="22" s="1"/>
  <c r="AB63" i="22"/>
  <c r="AB62" i="22"/>
  <c r="AH62" i="22" s="1"/>
  <c r="AB61" i="22"/>
  <c r="AH61" i="22" s="1"/>
  <c r="AB60" i="22"/>
  <c r="AI60" i="22" s="1"/>
  <c r="AB59" i="22"/>
  <c r="AF59" i="22" s="1"/>
  <c r="AF58" i="22"/>
  <c r="AB58" i="22"/>
  <c r="AB57" i="22"/>
  <c r="AF57" i="22" s="1"/>
  <c r="AB56" i="22"/>
  <c r="AF56" i="22" s="1"/>
  <c r="AB55" i="22"/>
  <c r="AH55" i="22" s="1"/>
  <c r="AB54" i="22"/>
  <c r="AB53" i="22"/>
  <c r="AH53" i="22" s="1"/>
  <c r="AB52" i="22"/>
  <c r="AB51" i="22"/>
  <c r="AH51" i="22" s="1"/>
  <c r="AB50" i="22"/>
  <c r="AH50" i="22" s="1"/>
  <c r="AB49" i="22"/>
  <c r="AH49" i="22" s="1"/>
  <c r="AB48" i="22"/>
  <c r="AI48" i="22" s="1"/>
  <c r="AB47" i="22"/>
  <c r="AH47" i="22" s="1"/>
  <c r="AB46" i="22"/>
  <c r="AB45" i="22"/>
  <c r="AH45" i="22" s="1"/>
  <c r="AB44" i="22"/>
  <c r="AH44" i="22" s="1"/>
  <c r="AB43" i="22"/>
  <c r="AH43" i="22" s="1"/>
  <c r="AI69" i="19"/>
  <c r="AI68" i="19"/>
  <c r="AI67" i="19"/>
  <c r="AI66" i="19"/>
  <c r="AI60" i="19"/>
  <c r="AI48" i="19"/>
  <c r="AF63" i="19"/>
  <c r="AF59" i="19"/>
  <c r="AF58" i="19"/>
  <c r="AF57" i="19"/>
  <c r="AF56" i="19"/>
  <c r="AF54" i="19"/>
  <c r="AF52" i="19"/>
  <c r="AF46" i="19"/>
  <c r="AG63" i="19"/>
  <c r="AG46" i="19"/>
  <c r="AH64" i="19"/>
  <c r="AH61" i="19"/>
  <c r="AH55" i="19"/>
  <c r="AH54" i="19"/>
  <c r="AH53" i="19"/>
  <c r="AH51" i="19"/>
  <c r="AH50" i="19"/>
  <c r="AH49" i="19"/>
  <c r="AH47" i="19"/>
  <c r="AH46" i="19"/>
  <c r="AH44" i="19"/>
  <c r="D41" i="19"/>
  <c r="B41" i="20"/>
  <c r="F41" i="20" s="1"/>
  <c r="B41" i="22"/>
  <c r="F41" i="22" s="1"/>
  <c r="J13" i="20"/>
  <c r="J12" i="20"/>
  <c r="J11" i="20"/>
  <c r="J13" i="22"/>
  <c r="J12" i="22"/>
  <c r="J11" i="22"/>
  <c r="J13" i="21"/>
  <c r="J12" i="21"/>
  <c r="J11" i="21"/>
  <c r="J13" i="19"/>
  <c r="J12" i="19"/>
  <c r="J11" i="19"/>
  <c r="L17" i="19"/>
  <c r="I11" i="19"/>
  <c r="D41" i="21"/>
  <c r="B41" i="21"/>
  <c r="F41" i="21" s="1"/>
  <c r="I13" i="20"/>
  <c r="H13" i="20"/>
  <c r="I12" i="20"/>
  <c r="H12" i="20"/>
  <c r="I11" i="20"/>
  <c r="H11" i="20"/>
  <c r="L17" i="20" s="1"/>
  <c r="I13" i="22"/>
  <c r="H13" i="22"/>
  <c r="L29" i="22" s="1"/>
  <c r="I12" i="22"/>
  <c r="H12" i="22"/>
  <c r="I11" i="22"/>
  <c r="H11" i="22"/>
  <c r="K32" i="20"/>
  <c r="G32" i="20"/>
  <c r="H32" i="20" s="1"/>
  <c r="K31" i="20"/>
  <c r="G31" i="20"/>
  <c r="H31" i="20" s="1"/>
  <c r="K30" i="20"/>
  <c r="G30" i="20"/>
  <c r="L29" i="20"/>
  <c r="K29" i="20"/>
  <c r="G29" i="20"/>
  <c r="K26" i="20"/>
  <c r="G26" i="20"/>
  <c r="H26" i="20" s="1"/>
  <c r="K25" i="20"/>
  <c r="G25" i="20"/>
  <c r="H25" i="20" s="1"/>
  <c r="K24" i="20"/>
  <c r="G24" i="20"/>
  <c r="L23" i="20"/>
  <c r="K23" i="20"/>
  <c r="G23" i="20"/>
  <c r="K20" i="20"/>
  <c r="G20" i="20"/>
  <c r="H20" i="20" s="1"/>
  <c r="K19" i="20"/>
  <c r="G19" i="20"/>
  <c r="H19" i="20" s="1"/>
  <c r="K18" i="20"/>
  <c r="G18" i="20"/>
  <c r="K17" i="20"/>
  <c r="G17" i="20"/>
  <c r="K32" i="22"/>
  <c r="G32" i="22"/>
  <c r="K31" i="22"/>
  <c r="G31" i="22"/>
  <c r="H31" i="22" s="1"/>
  <c r="K30" i="22"/>
  <c r="G30" i="22"/>
  <c r="K29" i="22"/>
  <c r="G29" i="22"/>
  <c r="K26" i="22"/>
  <c r="G26" i="22"/>
  <c r="K25" i="22"/>
  <c r="G25" i="22"/>
  <c r="H25" i="22" s="1"/>
  <c r="K24" i="22"/>
  <c r="G24" i="22"/>
  <c r="K23" i="22"/>
  <c r="G23" i="22"/>
  <c r="K20" i="22"/>
  <c r="G20" i="22"/>
  <c r="K19" i="22"/>
  <c r="G19" i="22"/>
  <c r="H19" i="22" s="1"/>
  <c r="K18" i="22"/>
  <c r="G18" i="22"/>
  <c r="L17" i="22"/>
  <c r="K17" i="22"/>
  <c r="G17" i="22"/>
  <c r="K32" i="21"/>
  <c r="G32" i="21"/>
  <c r="K31" i="21"/>
  <c r="G31" i="21"/>
  <c r="K30" i="21"/>
  <c r="H30" i="21"/>
  <c r="J30" i="21" s="1"/>
  <c r="G30" i="21"/>
  <c r="L29" i="21"/>
  <c r="K29" i="21"/>
  <c r="N29" i="21" s="1"/>
  <c r="H29" i="21"/>
  <c r="J29" i="21" s="1"/>
  <c r="J33" i="21" s="1"/>
  <c r="G29" i="21"/>
  <c r="K26" i="21"/>
  <c r="G26" i="21"/>
  <c r="K25" i="21"/>
  <c r="G25" i="21"/>
  <c r="K24" i="21"/>
  <c r="H24" i="21"/>
  <c r="J24" i="21" s="1"/>
  <c r="G24" i="21"/>
  <c r="L23" i="21"/>
  <c r="K23" i="21"/>
  <c r="N23" i="21" s="1"/>
  <c r="H23" i="21"/>
  <c r="J23" i="21" s="1"/>
  <c r="J27" i="21" s="1"/>
  <c r="G23" i="21"/>
  <c r="K20" i="21"/>
  <c r="G20" i="21"/>
  <c r="K19" i="21"/>
  <c r="G19" i="21"/>
  <c r="K18" i="21"/>
  <c r="H18" i="21"/>
  <c r="J18" i="21" s="1"/>
  <c r="G18" i="21"/>
  <c r="L17" i="21"/>
  <c r="K17" i="21"/>
  <c r="N17" i="21" s="1"/>
  <c r="H17" i="21"/>
  <c r="J17" i="21" s="1"/>
  <c r="J21" i="21" s="1"/>
  <c r="G17" i="21"/>
  <c r="I17" i="21" s="1"/>
  <c r="K32" i="19"/>
  <c r="K31" i="19"/>
  <c r="K30" i="19"/>
  <c r="K26" i="19"/>
  <c r="K25" i="19"/>
  <c r="K24" i="19"/>
  <c r="K20" i="19"/>
  <c r="K19" i="19"/>
  <c r="K18" i="19"/>
  <c r="M13" i="21"/>
  <c r="I13" i="21"/>
  <c r="H13" i="21"/>
  <c r="M12" i="21"/>
  <c r="I12" i="21"/>
  <c r="H12" i="21"/>
  <c r="M11" i="21"/>
  <c r="I11" i="21"/>
  <c r="H11" i="21"/>
  <c r="M17" i="19"/>
  <c r="B41" i="19"/>
  <c r="N17" i="19"/>
  <c r="L29" i="19"/>
  <c r="L23" i="19"/>
  <c r="I17" i="19"/>
  <c r="H32" i="19"/>
  <c r="H31" i="19"/>
  <c r="H30" i="19"/>
  <c r="H29" i="19"/>
  <c r="H26" i="19"/>
  <c r="H25" i="19"/>
  <c r="H24" i="19"/>
  <c r="H23" i="19"/>
  <c r="H20" i="19"/>
  <c r="H19" i="19"/>
  <c r="H18" i="19"/>
  <c r="H17" i="19"/>
  <c r="M11" i="19"/>
  <c r="K29" i="19"/>
  <c r="K23" i="19"/>
  <c r="K17" i="19"/>
  <c r="G32" i="19"/>
  <c r="G31" i="19"/>
  <c r="G30" i="19"/>
  <c r="G29" i="19"/>
  <c r="G26" i="19"/>
  <c r="G25" i="19"/>
  <c r="G24" i="19"/>
  <c r="G23" i="19"/>
  <c r="G17" i="19"/>
  <c r="G20" i="19"/>
  <c r="G19" i="19"/>
  <c r="G18" i="19"/>
  <c r="H13" i="19"/>
  <c r="H12" i="19"/>
  <c r="H11" i="19"/>
  <c r="AI68" i="20" l="1"/>
  <c r="Y75" i="20" s="1"/>
  <c r="Z75" i="20"/>
  <c r="AA75" i="20" s="1"/>
  <c r="AF63" i="20"/>
  <c r="AG63" i="20"/>
  <c r="Z74" i="20"/>
  <c r="AA74" i="20" s="1"/>
  <c r="AB74" i="20" s="1"/>
  <c r="AH61" i="20"/>
  <c r="AF56" i="20"/>
  <c r="Y73" i="20" s="1"/>
  <c r="Z73" i="20"/>
  <c r="AA73" i="20" s="1"/>
  <c r="AH54" i="20"/>
  <c r="AF54" i="20"/>
  <c r="AF52" i="20"/>
  <c r="AH46" i="20"/>
  <c r="AF46" i="20"/>
  <c r="AG46" i="20"/>
  <c r="Z72" i="20"/>
  <c r="AH43" i="20"/>
  <c r="AF63" i="22"/>
  <c r="AF54" i="22"/>
  <c r="AH54" i="22"/>
  <c r="AF52" i="22"/>
  <c r="AH46" i="22"/>
  <c r="AG46" i="22"/>
  <c r="AF46" i="22"/>
  <c r="C41" i="20"/>
  <c r="E41" i="20" s="1"/>
  <c r="D41" i="20"/>
  <c r="G41" i="20" s="1"/>
  <c r="C41" i="22"/>
  <c r="E41" i="22" s="1"/>
  <c r="D41" i="22"/>
  <c r="G41" i="22" s="1"/>
  <c r="C41" i="21"/>
  <c r="G41" i="21"/>
  <c r="E41" i="21"/>
  <c r="L23" i="22"/>
  <c r="J19" i="22"/>
  <c r="J25" i="22"/>
  <c r="J31" i="22"/>
  <c r="I30" i="20"/>
  <c r="J25" i="20"/>
  <c r="I25" i="20"/>
  <c r="I19" i="20"/>
  <c r="J19" i="20"/>
  <c r="J20" i="20"/>
  <c r="I20" i="20"/>
  <c r="I31" i="20"/>
  <c r="J31" i="20"/>
  <c r="J26" i="20"/>
  <c r="I26" i="20"/>
  <c r="M23" i="20"/>
  <c r="N23" i="20" s="1"/>
  <c r="I24" i="20"/>
  <c r="I32" i="20"/>
  <c r="J32" i="20"/>
  <c r="H17" i="20"/>
  <c r="J17" i="20" s="1"/>
  <c r="H18" i="20"/>
  <c r="J18" i="20" s="1"/>
  <c r="H23" i="20"/>
  <c r="J23" i="20" s="1"/>
  <c r="H24" i="20"/>
  <c r="J24" i="20" s="1"/>
  <c r="H29" i="20"/>
  <c r="J29" i="20" s="1"/>
  <c r="H30" i="20"/>
  <c r="J30" i="20" s="1"/>
  <c r="I29" i="22"/>
  <c r="I20" i="22"/>
  <c r="H17" i="22"/>
  <c r="J17" i="22" s="1"/>
  <c r="H18" i="22"/>
  <c r="J18" i="22" s="1"/>
  <c r="H23" i="22"/>
  <c r="J23" i="22" s="1"/>
  <c r="H24" i="22"/>
  <c r="J24" i="22" s="1"/>
  <c r="H29" i="22"/>
  <c r="J29" i="22" s="1"/>
  <c r="H30" i="22"/>
  <c r="J30" i="22" s="1"/>
  <c r="I25" i="22"/>
  <c r="I19" i="22"/>
  <c r="H20" i="22"/>
  <c r="J20" i="22" s="1"/>
  <c r="H26" i="22"/>
  <c r="J26" i="22" s="1"/>
  <c r="H32" i="22"/>
  <c r="J32" i="22" s="1"/>
  <c r="I31" i="22"/>
  <c r="I31" i="21"/>
  <c r="I32" i="21"/>
  <c r="I18" i="21"/>
  <c r="I23" i="21"/>
  <c r="I24" i="21"/>
  <c r="I29" i="21"/>
  <c r="I30" i="21"/>
  <c r="H20" i="21"/>
  <c r="J20" i="21" s="1"/>
  <c r="H26" i="21"/>
  <c r="J26" i="21" s="1"/>
  <c r="H32" i="21"/>
  <c r="J32" i="21" s="1"/>
  <c r="H19" i="21"/>
  <c r="J19" i="21" s="1"/>
  <c r="H25" i="21"/>
  <c r="J25" i="21" s="1"/>
  <c r="H31" i="21"/>
  <c r="J31" i="21" s="1"/>
  <c r="C41" i="19"/>
  <c r="G41" i="19"/>
  <c r="E41" i="19"/>
  <c r="F41" i="19"/>
  <c r="K11" i="19"/>
  <c r="AA72" i="20" l="1"/>
  <c r="AB72" i="20" s="1"/>
  <c r="Y72" i="20"/>
  <c r="Y74" i="20"/>
  <c r="J33" i="20"/>
  <c r="J21" i="20"/>
  <c r="M17" i="20"/>
  <c r="N17" i="20" s="1"/>
  <c r="I29" i="20"/>
  <c r="M29" i="20"/>
  <c r="N29" i="20" s="1"/>
  <c r="I17" i="20"/>
  <c r="J27" i="20"/>
  <c r="I23" i="20"/>
  <c r="I18" i="20"/>
  <c r="J21" i="22"/>
  <c r="I24" i="22"/>
  <c r="M29" i="22"/>
  <c r="N29" i="22" s="1"/>
  <c r="I26" i="22"/>
  <c r="I18" i="22"/>
  <c r="I17" i="22"/>
  <c r="M17" i="22"/>
  <c r="N17" i="22" s="1"/>
  <c r="M23" i="22"/>
  <c r="N23" i="22" s="1"/>
  <c r="I30" i="22"/>
  <c r="J27" i="22"/>
  <c r="J33" i="22"/>
  <c r="I32" i="22"/>
  <c r="I23" i="22"/>
  <c r="I19" i="21"/>
  <c r="M23" i="21"/>
  <c r="I26" i="21"/>
  <c r="M29" i="21"/>
  <c r="M17" i="21"/>
  <c r="I20" i="21"/>
  <c r="I25" i="21"/>
  <c r="I77" i="20" l="1"/>
  <c r="M41" i="20" s="1"/>
  <c r="H52" i="21"/>
  <c r="M41" i="21"/>
  <c r="L56" i="21" l="1"/>
  <c r="K56" i="21"/>
  <c r="J56" i="21"/>
  <c r="I56" i="21"/>
  <c r="H56" i="21"/>
  <c r="G56" i="21" s="1"/>
  <c r="E56" i="21" s="1"/>
  <c r="F56" i="21" s="1"/>
  <c r="L55" i="21"/>
  <c r="K55" i="21"/>
  <c r="J55" i="21"/>
  <c r="I55" i="21"/>
  <c r="H55" i="21"/>
  <c r="G55" i="21" s="1"/>
  <c r="E55" i="21" s="1"/>
  <c r="F55" i="21" s="1"/>
  <c r="L54" i="21"/>
  <c r="K54" i="21"/>
  <c r="J54" i="21"/>
  <c r="I54" i="21"/>
  <c r="H54" i="21"/>
  <c r="G54" i="21" s="1"/>
  <c r="E54" i="21" s="1"/>
  <c r="F54" i="21" s="1"/>
  <c r="L53" i="21"/>
  <c r="K53" i="21"/>
  <c r="J53" i="21"/>
  <c r="I53" i="21"/>
  <c r="H53" i="21"/>
  <c r="G53" i="21" s="1"/>
  <c r="E53" i="21" s="1"/>
  <c r="F53" i="21" s="1"/>
  <c r="L52" i="21"/>
  <c r="K52" i="21"/>
  <c r="J52" i="21"/>
  <c r="I52" i="21"/>
  <c r="G52" i="21"/>
  <c r="E52" i="21" s="1"/>
  <c r="F52" i="21" s="1"/>
  <c r="I47" i="21"/>
  <c r="J47" i="21" s="1"/>
  <c r="L36" i="21" s="1"/>
  <c r="C47" i="21"/>
  <c r="H52" i="19"/>
  <c r="L56" i="19"/>
  <c r="K56" i="19"/>
  <c r="J56" i="19"/>
  <c r="I56" i="19"/>
  <c r="H56" i="19"/>
  <c r="L55" i="19"/>
  <c r="K55" i="19"/>
  <c r="J55" i="19"/>
  <c r="I55" i="19"/>
  <c r="H55" i="19"/>
  <c r="L54" i="19"/>
  <c r="K54" i="19"/>
  <c r="J54" i="19"/>
  <c r="I54" i="19"/>
  <c r="H54" i="19"/>
  <c r="L53" i="19"/>
  <c r="K53" i="19"/>
  <c r="J53" i="19"/>
  <c r="I53" i="19"/>
  <c r="H53" i="19"/>
  <c r="L52" i="19"/>
  <c r="K52" i="19"/>
  <c r="J52" i="19"/>
  <c r="I52" i="19"/>
  <c r="L56" i="22"/>
  <c r="K56" i="22"/>
  <c r="J56" i="22"/>
  <c r="I56" i="22"/>
  <c r="H56" i="22"/>
  <c r="L55" i="22"/>
  <c r="K55" i="22"/>
  <c r="J55" i="22"/>
  <c r="G55" i="22" s="1"/>
  <c r="E55" i="22" s="1"/>
  <c r="F55" i="22" s="1"/>
  <c r="I55" i="22"/>
  <c r="H55" i="22"/>
  <c r="L54" i="22"/>
  <c r="K54" i="22"/>
  <c r="J54" i="22"/>
  <c r="I54" i="22"/>
  <c r="G54" i="22" s="1"/>
  <c r="E54" i="22" s="1"/>
  <c r="F54" i="22" s="1"/>
  <c r="H54" i="22"/>
  <c r="L53" i="22"/>
  <c r="K53" i="22"/>
  <c r="J53" i="22"/>
  <c r="I53" i="22"/>
  <c r="H53" i="22"/>
  <c r="L52" i="22"/>
  <c r="K52" i="22"/>
  <c r="J52" i="22"/>
  <c r="I52" i="22"/>
  <c r="G52" i="22" s="1"/>
  <c r="E52" i="22" s="1"/>
  <c r="F52" i="22" s="1"/>
  <c r="H52" i="22"/>
  <c r="H52" i="20"/>
  <c r="D52" i="22"/>
  <c r="H47" i="22"/>
  <c r="G47" i="22"/>
  <c r="F47" i="22"/>
  <c r="E47" i="22"/>
  <c r="D47" i="22"/>
  <c r="B47" i="22"/>
  <c r="AA74" i="22"/>
  <c r="AA73" i="22"/>
  <c r="G56" i="22"/>
  <c r="E56" i="22" s="1"/>
  <c r="F56" i="22" s="1"/>
  <c r="G53" i="22"/>
  <c r="E53" i="22" s="1"/>
  <c r="F53" i="22" s="1"/>
  <c r="C47" i="22"/>
  <c r="I47" i="22" s="1"/>
  <c r="J47" i="22" s="1"/>
  <c r="L36" i="22" s="1"/>
  <c r="AA72" i="22" l="1"/>
  <c r="M77" i="22" s="1"/>
  <c r="Y72" i="22"/>
  <c r="Y75" i="22"/>
  <c r="AA75" i="22"/>
  <c r="Y73" i="22"/>
  <c r="Y74" i="22"/>
  <c r="I77" i="22" l="1"/>
  <c r="M41" i="22" s="1"/>
  <c r="K77" i="22"/>
  <c r="K13" i="21" l="1"/>
  <c r="K12" i="21"/>
  <c r="K11" i="21"/>
  <c r="J41" i="21"/>
  <c r="I41" i="21" s="1"/>
  <c r="L53" i="20"/>
  <c r="L54" i="20"/>
  <c r="L55" i="20"/>
  <c r="L56" i="20"/>
  <c r="K53" i="20"/>
  <c r="J53" i="20"/>
  <c r="I53" i="20"/>
  <c r="H53" i="20"/>
  <c r="H47" i="20"/>
  <c r="G47" i="20"/>
  <c r="F47" i="20"/>
  <c r="E47" i="20"/>
  <c r="D47" i="20"/>
  <c r="B47" i="20"/>
  <c r="D53" i="20"/>
  <c r="D52" i="20"/>
  <c r="L52" i="20" l="1"/>
  <c r="K56" i="20" l="1"/>
  <c r="J56" i="20"/>
  <c r="I56" i="20"/>
  <c r="H56" i="20"/>
  <c r="K55" i="20"/>
  <c r="J55" i="20"/>
  <c r="I55" i="20"/>
  <c r="H55" i="20"/>
  <c r="K54" i="20"/>
  <c r="J54" i="20"/>
  <c r="I54" i="20"/>
  <c r="H54" i="20"/>
  <c r="K52" i="20"/>
  <c r="J52" i="20"/>
  <c r="I52" i="20"/>
  <c r="C47" i="20"/>
  <c r="I47" i="20" s="1"/>
  <c r="J47" i="20" s="1"/>
  <c r="G54" i="20" l="1"/>
  <c r="AB69" i="19" l="1"/>
  <c r="AB68" i="19"/>
  <c r="AB67" i="19"/>
  <c r="AB66" i="19"/>
  <c r="AB65" i="19"/>
  <c r="AB64" i="19"/>
  <c r="AB63" i="19"/>
  <c r="AB62" i="19"/>
  <c r="AH62" i="19" s="1"/>
  <c r="AB61" i="19"/>
  <c r="AB60" i="19"/>
  <c r="AB59" i="19"/>
  <c r="AB58" i="19"/>
  <c r="AB57" i="19"/>
  <c r="AB56" i="19"/>
  <c r="AB55" i="19"/>
  <c r="AB54" i="19"/>
  <c r="AB53" i="19"/>
  <c r="AB52" i="19"/>
  <c r="AB51" i="19"/>
  <c r="AB50" i="19"/>
  <c r="AB49" i="19"/>
  <c r="AB48" i="19"/>
  <c r="AB47" i="19"/>
  <c r="AB46" i="19"/>
  <c r="AB45" i="19"/>
  <c r="AH45" i="19" s="1"/>
  <c r="AB44" i="19"/>
  <c r="AB43" i="19"/>
  <c r="AH43" i="19" l="1"/>
  <c r="Z72" i="19"/>
  <c r="AA72" i="19" s="1"/>
  <c r="AB72" i="19" s="1"/>
  <c r="Z74" i="19"/>
  <c r="L36" i="20" l="1"/>
  <c r="C47" i="19"/>
  <c r="I47" i="19" s="1"/>
  <c r="J47" i="19" s="1"/>
  <c r="L36" i="19" s="1"/>
  <c r="Y74" i="19"/>
  <c r="G54" i="19" l="1"/>
  <c r="E54" i="19" s="1"/>
  <c r="F54" i="19" s="1"/>
  <c r="G55" i="19"/>
  <c r="E55" i="19" s="1"/>
  <c r="F55" i="19" s="1"/>
  <c r="G53" i="19"/>
  <c r="E53" i="19" s="1"/>
  <c r="F53" i="19" s="1"/>
  <c r="G52" i="19"/>
  <c r="E52" i="19" s="1"/>
  <c r="F52" i="19" s="1"/>
  <c r="G56" i="19"/>
  <c r="E56" i="19" s="1"/>
  <c r="F56" i="19" s="1"/>
  <c r="Y75" i="19"/>
  <c r="Y73" i="19"/>
  <c r="Y72" i="19" l="1"/>
  <c r="I77" i="19" s="1"/>
  <c r="M41" i="19" s="1"/>
  <c r="I41" i="19" s="1"/>
  <c r="I13" i="19" l="1"/>
  <c r="I12" i="19"/>
  <c r="J23" i="19" l="1"/>
  <c r="J27" i="19" s="1"/>
  <c r="J25" i="19"/>
  <c r="J24" i="19"/>
  <c r="I31" i="19"/>
  <c r="J31" i="19"/>
  <c r="J32" i="19"/>
  <c r="I32" i="19"/>
  <c r="J29" i="19"/>
  <c r="J30" i="19"/>
  <c r="I23" i="19"/>
  <c r="I24" i="19"/>
  <c r="J26" i="19"/>
  <c r="I20" i="19"/>
  <c r="J18" i="19"/>
  <c r="I19" i="19"/>
  <c r="AA75" i="19"/>
  <c r="J41" i="19" l="1"/>
  <c r="K77" i="20"/>
  <c r="I29" i="19"/>
  <c r="AA73" i="19"/>
  <c r="AA74" i="19"/>
  <c r="AB74" i="19" s="1"/>
  <c r="J33" i="19"/>
  <c r="M23" i="19"/>
  <c r="N23" i="19" s="1"/>
  <c r="I25" i="19"/>
  <c r="M29" i="19"/>
  <c r="N29" i="19" s="1"/>
  <c r="I30" i="19"/>
  <c r="I26" i="19"/>
  <c r="J17" i="19"/>
  <c r="J20" i="19"/>
  <c r="J19" i="19"/>
  <c r="I18" i="19"/>
  <c r="K77" i="19" l="1"/>
  <c r="M77" i="19"/>
  <c r="J21" i="19"/>
  <c r="K12" i="19" l="1"/>
  <c r="M12" i="19" s="1"/>
  <c r="K13" i="19"/>
  <c r="M13" i="19" s="1"/>
  <c r="G52" i="20" l="1"/>
  <c r="E52" i="20" s="1"/>
  <c r="F52" i="20" l="1"/>
  <c r="G53" i="20"/>
  <c r="E53" i="20" s="1"/>
  <c r="F53" i="20" l="1"/>
  <c r="G55" i="20"/>
  <c r="E55" i="20" s="1"/>
  <c r="F55" i="20" s="1"/>
  <c r="E54" i="20"/>
  <c r="F54" i="20" s="1"/>
  <c r="G56" i="20"/>
  <c r="E56" i="20" s="1"/>
  <c r="F56" i="20" s="1"/>
  <c r="K12" i="20" l="1"/>
  <c r="M12" i="20" s="1"/>
  <c r="K13" i="20"/>
  <c r="M13" i="20" s="1"/>
  <c r="K11" i="20"/>
  <c r="M11" i="20" s="1"/>
  <c r="J41" i="20" l="1"/>
  <c r="I41" i="20" s="1"/>
  <c r="K11" i="22"/>
  <c r="M11" i="22" s="1"/>
  <c r="K12" i="22"/>
  <c r="M12" i="22" s="1"/>
  <c r="K13" i="22"/>
  <c r="M13" i="22"/>
  <c r="J41" i="22" l="1"/>
  <c r="I41" i="2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埼玉県</author>
  </authors>
  <commentList>
    <comment ref="A8" authorId="0" shapeId="0" xr:uid="{6A5C61E9-86F7-4294-B1D7-DCB667687077}">
      <text>
        <r>
          <rPr>
            <sz val="11"/>
            <color indexed="81"/>
            <rFont val="MS P ゴシック"/>
            <family val="3"/>
            <charset val="128"/>
          </rPr>
          <t>自動操舵内蔵トラクタ等のアタッチメント及びドローンの免許取得費用については、計算の都合上この欄に記載してください</t>
        </r>
      </text>
    </comment>
    <comment ref="J35" authorId="0" shapeId="0" xr:uid="{10200417-C346-4B04-928A-2E2DB3CA95F5}">
      <text>
        <r>
          <rPr>
            <sz val="10"/>
            <color indexed="81"/>
            <rFont val="MS P ゴシック"/>
            <family val="3"/>
            <charset val="128"/>
          </rPr>
          <t>導入効果の算定後に記入する</t>
        </r>
      </text>
    </comment>
    <comment ref="O50" authorId="0" shapeId="0" xr:uid="{4B7845AD-9AD4-42E6-9B35-25B6537989E3}">
      <text>
        <r>
          <rPr>
            <sz val="9"/>
            <color indexed="81"/>
            <rFont val="MS P ゴシック"/>
            <family val="3"/>
            <charset val="128"/>
          </rPr>
          <t>スマート農業機械を活用する予定の面積を記入すること（※税務申告書情報ではありません）</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埼玉県</author>
  </authors>
  <commentList>
    <comment ref="A8" authorId="0" shapeId="0" xr:uid="{39085F5A-26F8-46C4-994E-7D1AE545C1C4}">
      <text>
        <r>
          <rPr>
            <sz val="11"/>
            <color indexed="81"/>
            <rFont val="MS P ゴシック"/>
            <family val="3"/>
            <charset val="128"/>
          </rPr>
          <t>自動操舵内蔵トラクタ等のアタッチメント及びドローンの免許取得費用については、計算の都合上この欄に記載してください</t>
        </r>
      </text>
    </comment>
    <comment ref="J35" authorId="0" shapeId="0" xr:uid="{754C5F94-716B-4D3D-94C1-3892E8494CFF}">
      <text>
        <r>
          <rPr>
            <sz val="10"/>
            <color indexed="81"/>
            <rFont val="MS P ゴシック"/>
            <family val="3"/>
            <charset val="128"/>
          </rPr>
          <t>導入効果の算定後に記入する</t>
        </r>
      </text>
    </comment>
    <comment ref="O50" authorId="0" shapeId="0" xr:uid="{ABBAE2C8-CD5B-402E-8A7B-714D30E80A08}">
      <text>
        <r>
          <rPr>
            <sz val="9"/>
            <color indexed="81"/>
            <rFont val="MS P ゴシック"/>
            <family val="3"/>
            <charset val="128"/>
          </rPr>
          <t>スマート農業機械を活用する予定の面積を記入すること（※税務申告書情報ではありません）</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埼玉県</author>
  </authors>
  <commentList>
    <comment ref="J35" authorId="0" shapeId="0" xr:uid="{9FBD240E-73AE-4717-B312-BE26D1458F80}">
      <text>
        <r>
          <rPr>
            <sz val="10"/>
            <color indexed="81"/>
            <rFont val="MS P ゴシック"/>
            <family val="3"/>
            <charset val="128"/>
          </rPr>
          <t>導入効果の算定後に記入する</t>
        </r>
      </text>
    </comment>
    <comment ref="O50" authorId="0" shapeId="0" xr:uid="{4CD25933-BCB6-48C2-A854-18D98F05F3A6}">
      <text>
        <r>
          <rPr>
            <sz val="9"/>
            <color indexed="81"/>
            <rFont val="MS P ゴシック"/>
            <family val="3"/>
            <charset val="128"/>
          </rPr>
          <t>スマート農業機械を活用する予定の面積を記入すること（※税務申告書情報ではありません）</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埼玉県</author>
  </authors>
  <commentList>
    <comment ref="J35" authorId="0" shapeId="0" xr:uid="{33B8FFE7-C9F4-499D-8B89-7493FC88F609}">
      <text>
        <r>
          <rPr>
            <sz val="10"/>
            <color indexed="81"/>
            <rFont val="MS P ゴシック"/>
            <family val="3"/>
            <charset val="128"/>
          </rPr>
          <t>導入効果の算定後に記入する</t>
        </r>
      </text>
    </comment>
    <comment ref="O50" authorId="0" shapeId="0" xr:uid="{A48E3027-18C0-4E48-A1CC-C69D9CE611F7}">
      <text>
        <r>
          <rPr>
            <sz val="9"/>
            <color indexed="81"/>
            <rFont val="MS P ゴシック"/>
            <family val="3"/>
            <charset val="128"/>
          </rPr>
          <t>スマート農業機械を活用する予定の面積を記入すること（※税務申告書情報ではありません）</t>
        </r>
      </text>
    </comment>
  </commentList>
</comments>
</file>

<file path=xl/sharedStrings.xml><?xml version="1.0" encoding="utf-8"?>
<sst xmlns="http://schemas.openxmlformats.org/spreadsheetml/2006/main" count="1234" uniqueCount="189">
  <si>
    <t>①</t>
    <phoneticPr fontId="2"/>
  </si>
  <si>
    <t>②</t>
    <phoneticPr fontId="2"/>
  </si>
  <si>
    <t>③</t>
    <phoneticPr fontId="2"/>
  </si>
  <si>
    <t>水稲</t>
    <rPh sb="0" eb="2">
      <t>スイトウ</t>
    </rPh>
    <phoneticPr fontId="2"/>
  </si>
  <si>
    <t>種苗費</t>
    <rPh sb="0" eb="3">
      <t>シュビョウヒ</t>
    </rPh>
    <phoneticPr fontId="2"/>
  </si>
  <si>
    <t>収量の増加</t>
    <rPh sb="0" eb="2">
      <t>シュウリョウ</t>
    </rPh>
    <rPh sb="3" eb="5">
      <t>ゾウカ</t>
    </rPh>
    <phoneticPr fontId="2"/>
  </si>
  <si>
    <t>資材の削減</t>
    <rPh sb="0" eb="2">
      <t>シザイ</t>
    </rPh>
    <rPh sb="3" eb="5">
      <t>サクゲン</t>
    </rPh>
    <phoneticPr fontId="2"/>
  </si>
  <si>
    <t>その他</t>
    <rPh sb="2" eb="3">
      <t>タ</t>
    </rPh>
    <phoneticPr fontId="2"/>
  </si>
  <si>
    <t>スマート農業機械等の名称</t>
    <rPh sb="4" eb="6">
      <t>ノウギョウ</t>
    </rPh>
    <rPh sb="6" eb="8">
      <t>キカイ</t>
    </rPh>
    <rPh sb="8" eb="9">
      <t>トウ</t>
    </rPh>
    <rPh sb="10" eb="12">
      <t>メイショウ</t>
    </rPh>
    <phoneticPr fontId="2"/>
  </si>
  <si>
    <t>メーカー・商品名</t>
    <rPh sb="5" eb="8">
      <t>ショウヒンメイ</t>
    </rPh>
    <phoneticPr fontId="2"/>
  </si>
  <si>
    <t>補助金額</t>
    <rPh sb="0" eb="4">
      <t>ホジョキンガク</t>
    </rPh>
    <phoneticPr fontId="2"/>
  </si>
  <si>
    <t>いちご</t>
    <phoneticPr fontId="2"/>
  </si>
  <si>
    <t>直進アシストトラクタ</t>
    <rPh sb="0" eb="2">
      <t>チョクシン</t>
    </rPh>
    <phoneticPr fontId="2"/>
  </si>
  <si>
    <t>○</t>
    <phoneticPr fontId="2"/>
  </si>
  <si>
    <t>B社、EFGH</t>
    <rPh sb="1" eb="2">
      <t>シャ</t>
    </rPh>
    <phoneticPr fontId="2"/>
  </si>
  <si>
    <t>C社、IJKL</t>
    <rPh sb="1" eb="2">
      <t>シャ</t>
    </rPh>
    <phoneticPr fontId="2"/>
  </si>
  <si>
    <t>A社、ABCD</t>
    <rPh sb="1" eb="2">
      <t>シャ</t>
    </rPh>
    <phoneticPr fontId="2"/>
  </si>
  <si>
    <t>肥料費</t>
    <rPh sb="0" eb="3">
      <t>ヒリョウヒ</t>
    </rPh>
    <phoneticPr fontId="2"/>
  </si>
  <si>
    <t>GPSブロードキャスタ</t>
    <phoneticPr fontId="2"/>
  </si>
  <si>
    <t>円</t>
    <rPh sb="0" eb="1">
      <t>エン</t>
    </rPh>
    <phoneticPr fontId="2"/>
  </si>
  <si>
    <t>係数</t>
    <rPh sb="0" eb="2">
      <t>ケイスウ</t>
    </rPh>
    <phoneticPr fontId="2"/>
  </si>
  <si>
    <t>高性能田植機（直進アシスト・可変施肥）</t>
    <rPh sb="0" eb="3">
      <t>コウセイノウ</t>
    </rPh>
    <rPh sb="3" eb="5">
      <t>タウエ</t>
    </rPh>
    <rPh sb="5" eb="6">
      <t>キ</t>
    </rPh>
    <rPh sb="7" eb="9">
      <t>チョクシン</t>
    </rPh>
    <rPh sb="14" eb="16">
      <t>カヘン</t>
    </rPh>
    <rPh sb="16" eb="18">
      <t>セヒ</t>
    </rPh>
    <phoneticPr fontId="10"/>
  </si>
  <si>
    <t>自動操舵システム（後付け）</t>
    <rPh sb="0" eb="2">
      <t>ジドウ</t>
    </rPh>
    <rPh sb="2" eb="4">
      <t>ソウダ</t>
    </rPh>
    <rPh sb="9" eb="10">
      <t>アト</t>
    </rPh>
    <rPh sb="10" eb="11">
      <t>ヅ</t>
    </rPh>
    <phoneticPr fontId="10"/>
  </si>
  <si>
    <t>GNSS車速連動型作業機</t>
    <rPh sb="4" eb="6">
      <t>シャソク</t>
    </rPh>
    <rPh sb="6" eb="9">
      <t>レンドウガタ</t>
    </rPh>
    <rPh sb="9" eb="12">
      <t>サギョウキ</t>
    </rPh>
    <phoneticPr fontId="10"/>
  </si>
  <si>
    <t>統合環境制御装置</t>
    <rPh sb="0" eb="2">
      <t>トウゴウ</t>
    </rPh>
    <rPh sb="2" eb="4">
      <t>カンキョウ</t>
    </rPh>
    <rPh sb="4" eb="6">
      <t>セイギョ</t>
    </rPh>
    <rPh sb="6" eb="8">
      <t>ソウチ</t>
    </rPh>
    <phoneticPr fontId="10"/>
  </si>
  <si>
    <t>農業用ドローン</t>
    <rPh sb="0" eb="3">
      <t>ノウギョウヨウ</t>
    </rPh>
    <phoneticPr fontId="10"/>
  </si>
  <si>
    <t>果樹</t>
    <rPh sb="0" eb="2">
      <t>カジュ</t>
    </rPh>
    <phoneticPr fontId="2"/>
  </si>
  <si>
    <t>露地野菜</t>
    <rPh sb="0" eb="4">
      <t>ロジヤサイ</t>
    </rPh>
    <phoneticPr fontId="2"/>
  </si>
  <si>
    <t>主穀</t>
    <rPh sb="0" eb="2">
      <t>シュコク</t>
    </rPh>
    <phoneticPr fontId="2"/>
  </si>
  <si>
    <t>スマート農機</t>
    <rPh sb="4" eb="6">
      <t>ノウキ</t>
    </rPh>
    <phoneticPr fontId="2"/>
  </si>
  <si>
    <t>補助対象事業費</t>
    <rPh sb="0" eb="7">
      <t>ホジョタイショウジギョウヒ</t>
    </rPh>
    <phoneticPr fontId="2"/>
  </si>
  <si>
    <t>経営診断の形式</t>
    <rPh sb="0" eb="4">
      <t>ケイエイシンダン</t>
    </rPh>
    <rPh sb="5" eb="7">
      <t>ケイシキ</t>
    </rPh>
    <phoneticPr fontId="2"/>
  </si>
  <si>
    <t>対象経費に
占める割合</t>
    <rPh sb="0" eb="4">
      <t>タイショウケイヒ</t>
    </rPh>
    <rPh sb="6" eb="7">
      <t>シ</t>
    </rPh>
    <rPh sb="9" eb="11">
      <t>ワリアイ</t>
    </rPh>
    <phoneticPr fontId="2"/>
  </si>
  <si>
    <t>対象品目
（主なもの）</t>
    <rPh sb="0" eb="2">
      <t>タイショウ</t>
    </rPh>
    <rPh sb="2" eb="4">
      <t>ヒンモク</t>
    </rPh>
    <rPh sb="6" eb="7">
      <t>オモ</t>
    </rPh>
    <phoneticPr fontId="2"/>
  </si>
  <si>
    <t>各農機をどのように活用するのかを説明する</t>
    <rPh sb="0" eb="1">
      <t>カク</t>
    </rPh>
    <rPh sb="1" eb="3">
      <t>ノウキ</t>
    </rPh>
    <rPh sb="9" eb="11">
      <t>カツヨウ</t>
    </rPh>
    <rPh sb="16" eb="18">
      <t>セツメイ</t>
    </rPh>
    <phoneticPr fontId="2"/>
  </si>
  <si>
    <t>価格（税込額）
単位：円</t>
    <rPh sb="0" eb="2">
      <t>カカク</t>
    </rPh>
    <rPh sb="3" eb="5">
      <t>ゼイコ</t>
    </rPh>
    <rPh sb="5" eb="6">
      <t>ガク</t>
    </rPh>
    <rPh sb="8" eb="10">
      <t>タンイ</t>
    </rPh>
    <rPh sb="11" eb="12">
      <t>エン</t>
    </rPh>
    <phoneticPr fontId="2"/>
  </si>
  <si>
    <t>上昇率</t>
    <rPh sb="0" eb="3">
      <t>ジョウショウリツ</t>
    </rPh>
    <phoneticPr fontId="2"/>
  </si>
  <si>
    <t>（目標設定に当たっての参考）</t>
    <rPh sb="1" eb="3">
      <t>モクヒョウ</t>
    </rPh>
    <rPh sb="3" eb="5">
      <t>セッテイ</t>
    </rPh>
    <rPh sb="6" eb="7">
      <t>ア</t>
    </rPh>
    <rPh sb="11" eb="13">
      <t>サンコウ</t>
    </rPh>
    <phoneticPr fontId="2"/>
  </si>
  <si>
    <t>※収益が赤字の場合は売上額とする</t>
    <rPh sb="1" eb="3">
      <t>シュウエキ</t>
    </rPh>
    <rPh sb="4" eb="6">
      <t>アカジ</t>
    </rPh>
    <rPh sb="7" eb="9">
      <t>バアイ</t>
    </rPh>
    <rPh sb="10" eb="13">
      <t>ウリアゲガク</t>
    </rPh>
    <phoneticPr fontId="2"/>
  </si>
  <si>
    <t>売上額
（販売額）</t>
    <rPh sb="0" eb="3">
      <t>ウリアゲガク</t>
    </rPh>
    <rPh sb="5" eb="8">
      <t>ハンバイガク</t>
    </rPh>
    <phoneticPr fontId="2"/>
  </si>
  <si>
    <t>農薬衛生費</t>
    <rPh sb="0" eb="2">
      <t>ノウヤク</t>
    </rPh>
    <rPh sb="2" eb="5">
      <t>エイセイヒ</t>
    </rPh>
    <phoneticPr fontId="2"/>
  </si>
  <si>
    <t>非正規雇用人件費</t>
    <rPh sb="0" eb="1">
      <t>ヒ</t>
    </rPh>
    <rPh sb="1" eb="5">
      <t>セイキコヨウ</t>
    </rPh>
    <rPh sb="5" eb="8">
      <t>ジンケンヒ</t>
    </rPh>
    <phoneticPr fontId="2"/>
  </si>
  <si>
    <t>数量</t>
    <rPh sb="0" eb="2">
      <t>スウリョウ</t>
    </rPh>
    <phoneticPr fontId="2"/>
  </si>
  <si>
    <t>（１）税務申告書（損益計算書）からの転記内容</t>
    <rPh sb="3" eb="5">
      <t>ゼイム</t>
    </rPh>
    <rPh sb="5" eb="8">
      <t>シンコクショ</t>
    </rPh>
    <rPh sb="9" eb="14">
      <t>ソンエキケイサンショ</t>
    </rPh>
    <rPh sb="18" eb="20">
      <t>テンキ</t>
    </rPh>
    <rPh sb="20" eb="22">
      <t>ナイヨウ</t>
    </rPh>
    <phoneticPr fontId="2"/>
  </si>
  <si>
    <t>法定耐用年数
単位：年</t>
    <rPh sb="0" eb="2">
      <t>ホウテイ</t>
    </rPh>
    <rPh sb="2" eb="6">
      <t>タイヨウネンスウ</t>
    </rPh>
    <rPh sb="7" eb="9">
      <t>タンイ</t>
    </rPh>
    <rPh sb="10" eb="11">
      <t>ネン</t>
    </rPh>
    <phoneticPr fontId="2"/>
  </si>
  <si>
    <t>フリガナ</t>
    <phoneticPr fontId="2"/>
  </si>
  <si>
    <t>メールアドレス
（エクセルやPDFが開けるもの）</t>
    <rPh sb="18" eb="19">
      <t>ヒラ</t>
    </rPh>
    <phoneticPr fontId="2"/>
  </si>
  <si>
    <t>※畜産の場合は飼料費</t>
    <phoneticPr fontId="2"/>
  </si>
  <si>
    <t>（１）簡易計算</t>
    <rPh sb="3" eb="5">
      <t>カンイ</t>
    </rPh>
    <rPh sb="5" eb="7">
      <t>ケイサン</t>
    </rPh>
    <phoneticPr fontId="2"/>
  </si>
  <si>
    <t>主穀</t>
    <rPh sb="0" eb="1">
      <t>シュ</t>
    </rPh>
    <rPh sb="1" eb="2">
      <t>コク</t>
    </rPh>
    <phoneticPr fontId="2"/>
  </si>
  <si>
    <t>施設野菜</t>
    <rPh sb="0" eb="4">
      <t>シセツヤサイ</t>
    </rPh>
    <phoneticPr fontId="2"/>
  </si>
  <si>
    <t>※以下の品目とスマート農機の組み合わせに該当する場合は、簡易計算が可能です。（該当しないものは、個別に試算いただくことになります）</t>
    <rPh sb="4" eb="6">
      <t>ヒンモク</t>
    </rPh>
    <rPh sb="11" eb="13">
      <t>ノウキ</t>
    </rPh>
    <rPh sb="14" eb="15">
      <t>ク</t>
    </rPh>
    <rPh sb="16" eb="17">
      <t>ア</t>
    </rPh>
    <rPh sb="33" eb="35">
      <t>カノウ</t>
    </rPh>
    <rPh sb="39" eb="41">
      <t>ガイトウ</t>
    </rPh>
    <rPh sb="48" eb="50">
      <t>コベツ</t>
    </rPh>
    <rPh sb="51" eb="53">
      <t>シサン</t>
    </rPh>
    <phoneticPr fontId="2"/>
  </si>
  <si>
    <t>お名前
(会社名)</t>
    <rPh sb="1" eb="3">
      <t>ナマエ</t>
    </rPh>
    <rPh sb="5" eb="7">
      <t>カイシャ</t>
    </rPh>
    <rPh sb="7" eb="8">
      <t>メイ</t>
    </rPh>
    <phoneticPr fontId="2"/>
  </si>
  <si>
    <t>経営類型</t>
    <rPh sb="0" eb="4">
      <t>ケイエイルイケイ</t>
    </rPh>
    <phoneticPr fontId="2"/>
  </si>
  <si>
    <t>主穀作</t>
    <rPh sb="0" eb="2">
      <t>シュコク</t>
    </rPh>
    <rPh sb="2" eb="3">
      <t>サク</t>
    </rPh>
    <phoneticPr fontId="2"/>
  </si>
  <si>
    <t>施設野菜作</t>
    <rPh sb="0" eb="4">
      <t>シセツヤサイ</t>
    </rPh>
    <rPh sb="4" eb="5">
      <t>サク</t>
    </rPh>
    <phoneticPr fontId="2"/>
  </si>
  <si>
    <t>露地野菜作</t>
    <rPh sb="0" eb="4">
      <t>ロジヤサイ</t>
    </rPh>
    <rPh sb="4" eb="5">
      <t>サク</t>
    </rPh>
    <phoneticPr fontId="2"/>
  </si>
  <si>
    <t>果樹作</t>
    <rPh sb="0" eb="2">
      <t>カジュ</t>
    </rPh>
    <rPh sb="2" eb="3">
      <t>サク</t>
    </rPh>
    <phoneticPr fontId="2"/>
  </si>
  <si>
    <t>経営類型</t>
    <rPh sb="0" eb="2">
      <t>ケイエイ</t>
    </rPh>
    <rPh sb="2" eb="4">
      <t>ルイケイ</t>
    </rPh>
    <phoneticPr fontId="2"/>
  </si>
  <si>
    <t>ロボットトラクタ</t>
  </si>
  <si>
    <t>ロボットトラクタ</t>
    <phoneticPr fontId="10"/>
  </si>
  <si>
    <t>ロボット田植機</t>
    <rPh sb="4" eb="6">
      <t>タウエ</t>
    </rPh>
    <rPh sb="6" eb="7">
      <t>キ</t>
    </rPh>
    <phoneticPr fontId="10"/>
  </si>
  <si>
    <t>直進アシスト田植機</t>
    <rPh sb="0" eb="2">
      <t>チョクシン</t>
    </rPh>
    <rPh sb="6" eb="8">
      <t>タウエ</t>
    </rPh>
    <rPh sb="8" eb="9">
      <t>キ</t>
    </rPh>
    <phoneticPr fontId="10"/>
  </si>
  <si>
    <t>リモコン草刈り機</t>
    <rPh sb="4" eb="6">
      <t>クサカ</t>
    </rPh>
    <rPh sb="7" eb="8">
      <t>キ</t>
    </rPh>
    <phoneticPr fontId="10"/>
  </si>
  <si>
    <t>ロボット草刈り機</t>
    <rPh sb="4" eb="6">
      <t>クサカ</t>
    </rPh>
    <rPh sb="7" eb="8">
      <t>キ</t>
    </rPh>
    <phoneticPr fontId="10"/>
  </si>
  <si>
    <t>運搬ロボット</t>
    <rPh sb="0" eb="2">
      <t>ウンパン</t>
    </rPh>
    <phoneticPr fontId="10"/>
  </si>
  <si>
    <t>自動操舵機能付きトラクタ</t>
    <rPh sb="0" eb="2">
      <t>ジドウ</t>
    </rPh>
    <rPh sb="2" eb="4">
      <t>ソウダ</t>
    </rPh>
    <rPh sb="4" eb="6">
      <t>キノウ</t>
    </rPh>
    <rPh sb="6" eb="7">
      <t>ツ</t>
    </rPh>
    <phoneticPr fontId="10"/>
  </si>
  <si>
    <t>ほ場環境モニタリングシステム</t>
    <rPh sb="1" eb="2">
      <t>ジョウ</t>
    </rPh>
    <rPh sb="2" eb="4">
      <t>カンキョウ</t>
    </rPh>
    <phoneticPr fontId="10"/>
  </si>
  <si>
    <r>
      <t>CO</t>
    </r>
    <r>
      <rPr>
        <vertAlign val="subscript"/>
        <sz val="11"/>
        <rFont val="ＭＳ Ｐゴシック"/>
        <family val="3"/>
        <charset val="128"/>
      </rPr>
      <t>2</t>
    </r>
    <r>
      <rPr>
        <sz val="11"/>
        <rFont val="ＭＳ Ｐゴシック"/>
        <family val="3"/>
        <charset val="128"/>
      </rPr>
      <t>施用装置</t>
    </r>
    <rPh sb="3" eb="7">
      <t>セヨウソウチ</t>
    </rPh>
    <phoneticPr fontId="10"/>
  </si>
  <si>
    <t>細霧冷房システム</t>
    <rPh sb="0" eb="2">
      <t>サイム</t>
    </rPh>
    <rPh sb="2" eb="4">
      <t>レイボウ</t>
    </rPh>
    <phoneticPr fontId="10"/>
  </si>
  <si>
    <t>導入効果（理論値）</t>
    <rPh sb="0" eb="4">
      <t>ドウニュウコウカ</t>
    </rPh>
    <rPh sb="5" eb="8">
      <t>リロンチ</t>
    </rPh>
    <phoneticPr fontId="2"/>
  </si>
  <si>
    <t>内容</t>
    <rPh sb="0" eb="2">
      <t>ナイヨウ</t>
    </rPh>
    <phoneticPr fontId="2"/>
  </si>
  <si>
    <t>可変施肥機</t>
    <rPh sb="0" eb="2">
      <t>カヘン</t>
    </rPh>
    <rPh sb="2" eb="4">
      <t>セヒ</t>
    </rPh>
    <rPh sb="4" eb="5">
      <t>キ</t>
    </rPh>
    <phoneticPr fontId="10"/>
  </si>
  <si>
    <t>作業時間の削減</t>
    <rPh sb="0" eb="4">
      <t>サギョウジカン</t>
    </rPh>
    <rPh sb="5" eb="7">
      <t>サクゲン</t>
    </rPh>
    <phoneticPr fontId="2"/>
  </si>
  <si>
    <t>収益向上の方向性</t>
    <rPh sb="0" eb="2">
      <t>シュウエキ</t>
    </rPh>
    <rPh sb="2" eb="4">
      <t>コウジョウ</t>
    </rPh>
    <rPh sb="5" eb="8">
      <t>ホウコウセイ</t>
    </rPh>
    <phoneticPr fontId="2"/>
  </si>
  <si>
    <t>収量向上</t>
    <rPh sb="0" eb="4">
      <t>シュウリョウコウジョウ</t>
    </rPh>
    <phoneticPr fontId="2"/>
  </si>
  <si>
    <t>人件費削減</t>
    <rPh sb="0" eb="5">
      <t>ジンケンヒサクゲン</t>
    </rPh>
    <phoneticPr fontId="2"/>
  </si>
  <si>
    <t>面積拡大</t>
    <rPh sb="0" eb="4">
      <t>メンセキカクダイ</t>
    </rPh>
    <phoneticPr fontId="2"/>
  </si>
  <si>
    <t>係数2</t>
    <rPh sb="0" eb="2">
      <t>ケイスウ</t>
    </rPh>
    <phoneticPr fontId="2"/>
  </si>
  <si>
    <t>収量向上・面積拡大</t>
    <rPh sb="0" eb="2">
      <t>シュウリョウ</t>
    </rPh>
    <rPh sb="2" eb="4">
      <t>コウジョウ</t>
    </rPh>
    <rPh sb="5" eb="9">
      <t>メンセキカクダイ</t>
    </rPh>
    <phoneticPr fontId="2"/>
  </si>
  <si>
    <t>農業用ドローン（防除）</t>
    <rPh sb="0" eb="3">
      <t>ノウギョウヨウ</t>
    </rPh>
    <rPh sb="8" eb="10">
      <t>ボウジョ</t>
    </rPh>
    <phoneticPr fontId="10"/>
  </si>
  <si>
    <t>農業用ドローン
（防除）</t>
    <rPh sb="0" eb="3">
      <t>ノウギョウヨウ</t>
    </rPh>
    <rPh sb="9" eb="11">
      <t>ボウジョ</t>
    </rPh>
    <phoneticPr fontId="10"/>
  </si>
  <si>
    <t>農業用ドローン（追肥）</t>
    <rPh sb="0" eb="3">
      <t>ノウギョウヨウ</t>
    </rPh>
    <rPh sb="8" eb="10">
      <t>ツイヒ</t>
    </rPh>
    <phoneticPr fontId="10"/>
  </si>
  <si>
    <t>農業用ドローン（直播）</t>
    <rPh sb="0" eb="3">
      <t>ノウギョウヨウ</t>
    </rPh>
    <rPh sb="8" eb="9">
      <t>チョク</t>
    </rPh>
    <rPh sb="9" eb="10">
      <t>ハリ</t>
    </rPh>
    <phoneticPr fontId="10"/>
  </si>
  <si>
    <t>農業用ドローン（直播）</t>
    <rPh sb="0" eb="3">
      <t>ノウギョウヨウ</t>
    </rPh>
    <rPh sb="8" eb="10">
      <t>ジカマキ</t>
    </rPh>
    <phoneticPr fontId="10"/>
  </si>
  <si>
    <t>主穀合計</t>
    <rPh sb="0" eb="2">
      <t>シュコク</t>
    </rPh>
    <rPh sb="2" eb="4">
      <t>ゴウケイ</t>
    </rPh>
    <phoneticPr fontId="2"/>
  </si>
  <si>
    <t>適用</t>
    <rPh sb="0" eb="2">
      <t>テキヨウ</t>
    </rPh>
    <phoneticPr fontId="2"/>
  </si>
  <si>
    <t>資材費削減
収量向上</t>
    <rPh sb="0" eb="2">
      <t>シザイ</t>
    </rPh>
    <rPh sb="2" eb="3">
      <t>ヒ</t>
    </rPh>
    <rPh sb="3" eb="5">
      <t>サクゲン</t>
    </rPh>
    <rPh sb="6" eb="10">
      <t>シュウリョウコウジョウ</t>
    </rPh>
    <phoneticPr fontId="2"/>
  </si>
  <si>
    <t>　イ　アの根拠（算出過程を簡潔に説明する）</t>
    <rPh sb="5" eb="7">
      <t>コンキョ</t>
    </rPh>
    <rPh sb="8" eb="10">
      <t>サンシュツ</t>
    </rPh>
    <rPh sb="10" eb="12">
      <t>カテイ</t>
    </rPh>
    <rPh sb="13" eb="15">
      <t>カンケツ</t>
    </rPh>
    <rPh sb="16" eb="18">
      <t>セツメイ</t>
    </rPh>
    <phoneticPr fontId="2"/>
  </si>
  <si>
    <t>予想収益の合計</t>
    <rPh sb="0" eb="4">
      <t>ヨソウシュウエキ</t>
    </rPh>
    <rPh sb="5" eb="7">
      <t>ゴウケイ</t>
    </rPh>
    <phoneticPr fontId="2"/>
  </si>
  <si>
    <t>主な取組内容</t>
    <rPh sb="0" eb="1">
      <t>オモ</t>
    </rPh>
    <rPh sb="2" eb="4">
      <t>トリクミ</t>
    </rPh>
    <rPh sb="4" eb="6">
      <t>ナイヨウ</t>
    </rPh>
    <phoneticPr fontId="2"/>
  </si>
  <si>
    <t>無人防除機</t>
    <rPh sb="0" eb="5">
      <t>ムジンボウジョキ</t>
    </rPh>
    <phoneticPr fontId="2"/>
  </si>
  <si>
    <t>自己負担分の
減価償却費</t>
    <rPh sb="0" eb="5">
      <t>ジコフタンブン</t>
    </rPh>
    <rPh sb="7" eb="12">
      <t>ゲンカショウキャクヒ</t>
    </rPh>
    <phoneticPr fontId="2"/>
  </si>
  <si>
    <t>１　申請者</t>
    <rPh sb="2" eb="5">
      <t>シンセイシャ</t>
    </rPh>
    <phoneticPr fontId="2"/>
  </si>
  <si>
    <t>　ア　向上する見込みの収益</t>
    <rPh sb="3" eb="5">
      <t>コウジョウ</t>
    </rPh>
    <rPh sb="7" eb="9">
      <t>ミコ</t>
    </rPh>
    <rPh sb="11" eb="13">
      <t>シュウエキ</t>
    </rPh>
    <phoneticPr fontId="2"/>
  </si>
  <si>
    <t>（ア）具体的なスマート農機の効果を記述する。</t>
    <rPh sb="3" eb="6">
      <t>グタイテキ</t>
    </rPh>
    <rPh sb="11" eb="13">
      <t>ノウキ</t>
    </rPh>
    <rPh sb="14" eb="16">
      <t>コウカ</t>
    </rPh>
    <rPh sb="17" eb="19">
      <t>キジュツ</t>
    </rPh>
    <phoneticPr fontId="2"/>
  </si>
  <si>
    <t>例）
①耕うん・代かきなどの作業時間が24％削減されるため、その分経営面積を拡大することができる。
②土壌の水分データを把握することにで、的確なかん水が可能となり収量が２７％増加する。</t>
    <rPh sb="0" eb="1">
      <t>レイ</t>
    </rPh>
    <rPh sb="4" eb="5">
      <t>コウ</t>
    </rPh>
    <rPh sb="8" eb="9">
      <t>シロ</t>
    </rPh>
    <rPh sb="14" eb="18">
      <t>サギョウジカン</t>
    </rPh>
    <rPh sb="22" eb="24">
      <t>サクゲン</t>
    </rPh>
    <rPh sb="32" eb="33">
      <t>ブン</t>
    </rPh>
    <rPh sb="33" eb="37">
      <t>ケイエイメンセキ</t>
    </rPh>
    <rPh sb="38" eb="40">
      <t>カクダイ</t>
    </rPh>
    <rPh sb="51" eb="53">
      <t>ドジョウ</t>
    </rPh>
    <rPh sb="54" eb="56">
      <t>スイブン</t>
    </rPh>
    <rPh sb="60" eb="62">
      <t>ハアク</t>
    </rPh>
    <rPh sb="69" eb="71">
      <t>テキカク</t>
    </rPh>
    <rPh sb="74" eb="75">
      <t>スイ</t>
    </rPh>
    <rPh sb="76" eb="78">
      <t>カノウ</t>
    </rPh>
    <rPh sb="81" eb="83">
      <t>シュウリョウ</t>
    </rPh>
    <rPh sb="87" eb="89">
      <t>ゾウカ</t>
    </rPh>
    <phoneticPr fontId="2"/>
  </si>
  <si>
    <t>農業部門の目標とする利益額を入力する。</t>
    <rPh sb="0" eb="4">
      <t>ノウギョウブモン</t>
    </rPh>
    <rPh sb="5" eb="7">
      <t>モクヒョウ</t>
    </rPh>
    <rPh sb="10" eb="13">
      <t>リエキガク</t>
    </rPh>
    <rPh sb="14" eb="16">
      <t>ニュウリョク</t>
    </rPh>
    <phoneticPr fontId="2"/>
  </si>
  <si>
    <t>複数の農機を導入する場合で、一部農機分を独自に算出したい場合は☑する</t>
    <rPh sb="0" eb="2">
      <t>フクスウ</t>
    </rPh>
    <rPh sb="3" eb="5">
      <t>ノウキ</t>
    </rPh>
    <rPh sb="6" eb="8">
      <t>ドウニュウ</t>
    </rPh>
    <rPh sb="10" eb="12">
      <t>バアイ</t>
    </rPh>
    <rPh sb="14" eb="16">
      <t>イチブ</t>
    </rPh>
    <rPh sb="16" eb="18">
      <t>ノウキ</t>
    </rPh>
    <rPh sb="18" eb="19">
      <t>ブン</t>
    </rPh>
    <rPh sb="20" eb="22">
      <t>ドクジ</t>
    </rPh>
    <rPh sb="23" eb="25">
      <t>サンシュツ</t>
    </rPh>
    <rPh sb="28" eb="30">
      <t>バアイ</t>
    </rPh>
    <phoneticPr fontId="2"/>
  </si>
  <si>
    <t>（イ）その結果、収益がどのくらい増えるのかを記述する。</t>
    <rPh sb="5" eb="7">
      <t>ケッカ</t>
    </rPh>
    <rPh sb="8" eb="10">
      <t>シュウエキ</t>
    </rPh>
    <rPh sb="16" eb="17">
      <t>フ</t>
    </rPh>
    <rPh sb="22" eb="24">
      <t>キジュツ</t>
    </rPh>
    <phoneticPr fontId="2"/>
  </si>
  <si>
    <t>（ウ）根拠資料の説明を記述</t>
    <rPh sb="3" eb="5">
      <t>コンキョ</t>
    </rPh>
    <rPh sb="5" eb="7">
      <t>シリョウ</t>
    </rPh>
    <rPh sb="8" eb="10">
      <t>セツメイ</t>
    </rPh>
    <rPh sb="11" eb="13">
      <t>キジュツ</t>
    </rPh>
    <phoneticPr fontId="2"/>
  </si>
  <si>
    <t>①添付ファイル名（またはURL）
②根拠数値「○○％、○○○○円」など
③根拠数値の記述がある場所（〇ページ目の〇行あたりなど）</t>
    <rPh sb="1" eb="3">
      <t>テンプ</t>
    </rPh>
    <rPh sb="7" eb="8">
      <t>メイ</t>
    </rPh>
    <rPh sb="18" eb="20">
      <t>コンキョ</t>
    </rPh>
    <rPh sb="20" eb="22">
      <t>スウチ</t>
    </rPh>
    <rPh sb="31" eb="32">
      <t>エン</t>
    </rPh>
    <rPh sb="37" eb="41">
      <t>コンキョスウチ</t>
    </rPh>
    <rPh sb="42" eb="44">
      <t>キジュツ</t>
    </rPh>
    <rPh sb="47" eb="49">
      <t>バショ</t>
    </rPh>
    <rPh sb="54" eb="55">
      <t>メ</t>
    </rPh>
    <rPh sb="57" eb="58">
      <t>ギョウ</t>
    </rPh>
    <phoneticPr fontId="2"/>
  </si>
  <si>
    <t>例）
①経営面積を10%（1ha）増やす予定。そのため、売上は現状の10%増加することが見込まれる。
②収量の増加に伴い、売上が17％増加する見込みである。</t>
    <rPh sb="0" eb="1">
      <t>レイ</t>
    </rPh>
    <rPh sb="4" eb="8">
      <t>ケイエイメンセキ</t>
    </rPh>
    <rPh sb="17" eb="18">
      <t>フ</t>
    </rPh>
    <rPh sb="20" eb="22">
      <t>ヨテイ</t>
    </rPh>
    <rPh sb="28" eb="30">
      <t>ウリアゲ</t>
    </rPh>
    <rPh sb="31" eb="33">
      <t>ゲンジョウ</t>
    </rPh>
    <rPh sb="37" eb="39">
      <t>ゾウカ</t>
    </rPh>
    <rPh sb="44" eb="46">
      <t>ミコ</t>
    </rPh>
    <rPh sb="52" eb="54">
      <t>シュウリョウ</t>
    </rPh>
    <rPh sb="55" eb="57">
      <t>ゾウカ</t>
    </rPh>
    <rPh sb="58" eb="59">
      <t>トモナ</t>
    </rPh>
    <rPh sb="61" eb="63">
      <t>ウリアゲ</t>
    </rPh>
    <rPh sb="67" eb="69">
      <t>ゾウカ</t>
    </rPh>
    <rPh sb="71" eb="73">
      <t>ミコ</t>
    </rPh>
    <phoneticPr fontId="2"/>
  </si>
  <si>
    <t>作業時間（該当のもののみ）/10a</t>
    <rPh sb="0" eb="4">
      <t>サギョウジカン</t>
    </rPh>
    <rPh sb="5" eb="7">
      <t>ガイトウ</t>
    </rPh>
    <phoneticPr fontId="2"/>
  </si>
  <si>
    <t>人件費の削減</t>
    <rPh sb="0" eb="3">
      <t>ジンケンヒ</t>
    </rPh>
    <rPh sb="4" eb="6">
      <t>サクゲン</t>
    </rPh>
    <phoneticPr fontId="2"/>
  </si>
  <si>
    <t>電話番号
（代表者の連絡先）</t>
    <rPh sb="0" eb="4">
      <t>デンワバンゴウ</t>
    </rPh>
    <rPh sb="6" eb="9">
      <t>ダイヒョウシャ</t>
    </rPh>
    <rPh sb="10" eb="13">
      <t>レンラクサキ</t>
    </rPh>
    <phoneticPr fontId="2"/>
  </si>
  <si>
    <t>独自に算出する場合は☑する。事前に農林振興センターに相談し確認を受けてください。</t>
    <rPh sb="0" eb="2">
      <t>ドクジ</t>
    </rPh>
    <rPh sb="3" eb="5">
      <t>サンシュツ</t>
    </rPh>
    <rPh sb="7" eb="9">
      <t>バアイ</t>
    </rPh>
    <rPh sb="14" eb="16">
      <t>ジゼン</t>
    </rPh>
    <rPh sb="17" eb="21">
      <t>ノウリンシンコウ</t>
    </rPh>
    <rPh sb="26" eb="28">
      <t>ソウダン</t>
    </rPh>
    <rPh sb="29" eb="31">
      <t>カクニン</t>
    </rPh>
    <rPh sb="32" eb="33">
      <t>ウ</t>
    </rPh>
    <phoneticPr fontId="2"/>
  </si>
  <si>
    <t>収益</t>
    <rPh sb="0" eb="2">
      <t>シュウエキ</t>
    </rPh>
    <phoneticPr fontId="2"/>
  </si>
  <si>
    <t>自己負担額
（税抜）</t>
    <rPh sb="0" eb="5">
      <t>ジコフタンガク</t>
    </rPh>
    <rPh sb="7" eb="9">
      <t>ゼイヌキ</t>
    </rPh>
    <phoneticPr fontId="2"/>
  </si>
  <si>
    <t>自己負担分
減価償却費（税抜）</t>
    <rPh sb="0" eb="4">
      <t>ジコフタン</t>
    </rPh>
    <rPh sb="4" eb="5">
      <t>ブン</t>
    </rPh>
    <rPh sb="6" eb="11">
      <t>ゲンカショウキャクヒ</t>
    </rPh>
    <rPh sb="12" eb="14">
      <t>ゼイヌキ</t>
    </rPh>
    <phoneticPr fontId="2"/>
  </si>
  <si>
    <t>導入効果</t>
    <rPh sb="0" eb="4">
      <t>ドウニュウコウカ</t>
    </rPh>
    <phoneticPr fontId="2"/>
  </si>
  <si>
    <t>相談した農林振興センター</t>
    <rPh sb="0" eb="2">
      <t>ソウダン</t>
    </rPh>
    <rPh sb="4" eb="6">
      <t>ノウリン</t>
    </rPh>
    <rPh sb="6" eb="8">
      <t>シンコウ</t>
    </rPh>
    <phoneticPr fontId="2"/>
  </si>
  <si>
    <t>（２）自身で算出する場合（普及指導員に相談の上、記入すること）</t>
    <rPh sb="3" eb="5">
      <t>ジシン</t>
    </rPh>
    <rPh sb="6" eb="8">
      <t>サンシュツ</t>
    </rPh>
    <rPh sb="10" eb="12">
      <t>バアイ</t>
    </rPh>
    <rPh sb="13" eb="18">
      <t>フキュウシドウイン</t>
    </rPh>
    <rPh sb="19" eb="21">
      <t>ソウダン</t>
    </rPh>
    <rPh sb="22" eb="23">
      <t>ウエ</t>
    </rPh>
    <rPh sb="24" eb="26">
      <t>キニュウ</t>
    </rPh>
    <phoneticPr fontId="2"/>
  </si>
  <si>
    <t>○○農林振個センター
（又は農業技術研究センター）</t>
    <rPh sb="2" eb="6">
      <t>ノウリンシンコ</t>
    </rPh>
    <rPh sb="12" eb="13">
      <t>マタ</t>
    </rPh>
    <rPh sb="14" eb="16">
      <t>ノウギョウ</t>
    </rPh>
    <rPh sb="16" eb="18">
      <t>ギジュツ</t>
    </rPh>
    <rPh sb="18" eb="20">
      <t>ケンキュウ</t>
    </rPh>
    <phoneticPr fontId="2"/>
  </si>
  <si>
    <t>面積拡大割合（最大値）</t>
    <rPh sb="0" eb="2">
      <t>メンセキ</t>
    </rPh>
    <rPh sb="2" eb="4">
      <t>カクダイ</t>
    </rPh>
    <rPh sb="4" eb="6">
      <t>ワリアイ</t>
    </rPh>
    <rPh sb="7" eb="9">
      <t>サイダイ</t>
    </rPh>
    <rPh sb="9" eb="10">
      <t>チ</t>
    </rPh>
    <phoneticPr fontId="2"/>
  </si>
  <si>
    <t>※導入効果（理論値）は諸々の制限がなく、スマート農機を最大限発揮できたと仮定した場合の経済効果を試算した値である。</t>
    <rPh sb="1" eb="3">
      <t>ドウニュウ</t>
    </rPh>
    <rPh sb="3" eb="5">
      <t>コウカ</t>
    </rPh>
    <rPh sb="6" eb="9">
      <t>リロンチ</t>
    </rPh>
    <rPh sb="11" eb="13">
      <t>モロモロ</t>
    </rPh>
    <rPh sb="14" eb="16">
      <t>セイゲン</t>
    </rPh>
    <rPh sb="24" eb="26">
      <t>ノウキ</t>
    </rPh>
    <rPh sb="27" eb="30">
      <t>サイダイゲン</t>
    </rPh>
    <rPh sb="30" eb="32">
      <t>ハッキ</t>
    </rPh>
    <rPh sb="36" eb="38">
      <t>カテイ</t>
    </rPh>
    <rPh sb="40" eb="42">
      <t>バアイ</t>
    </rPh>
    <rPh sb="43" eb="45">
      <t>ケイザイ</t>
    </rPh>
    <rPh sb="45" eb="47">
      <t>コウカ</t>
    </rPh>
    <rPh sb="48" eb="50">
      <t>シサン</t>
    </rPh>
    <rPh sb="52" eb="53">
      <t>アタイ</t>
    </rPh>
    <phoneticPr fontId="2"/>
  </si>
  <si>
    <t>価格（税抜額）
単位：円</t>
    <rPh sb="0" eb="2">
      <t>カカク</t>
    </rPh>
    <rPh sb="3" eb="5">
      <t>ゼイヌキ</t>
    </rPh>
    <rPh sb="5" eb="6">
      <t>ガク</t>
    </rPh>
    <rPh sb="8" eb="10">
      <t>タンイ</t>
    </rPh>
    <rPh sb="11" eb="12">
      <t>エン</t>
    </rPh>
    <phoneticPr fontId="2"/>
  </si>
  <si>
    <t>様式第１号（第４条第２項関係）</t>
    <rPh sb="0" eb="3">
      <t>ヨウシキダイ</t>
    </rPh>
    <rPh sb="4" eb="5">
      <t>ゴウ</t>
    </rPh>
    <rPh sb="6" eb="7">
      <t>ダイ</t>
    </rPh>
    <rPh sb="8" eb="9">
      <t>ジョウ</t>
    </rPh>
    <rPh sb="9" eb="10">
      <t>ダイ</t>
    </rPh>
    <rPh sb="11" eb="12">
      <t>コウ</t>
    </rPh>
    <rPh sb="12" eb="14">
      <t>カンケイ</t>
    </rPh>
    <phoneticPr fontId="2"/>
  </si>
  <si>
    <t>住所</t>
    <phoneticPr fontId="2"/>
  </si>
  <si>
    <t>埼玉県スマート農業導入コスト低減支援事業　経営診断シート</t>
    <phoneticPr fontId="2"/>
  </si>
  <si>
    <t>２　導入するスマート農業機械</t>
    <rPh sb="2" eb="4">
      <t>ドウニュウ</t>
    </rPh>
    <rPh sb="10" eb="12">
      <t>ノウギョウ</t>
    </rPh>
    <rPh sb="12" eb="14">
      <t>キカイ</t>
    </rPh>
    <phoneticPr fontId="2"/>
  </si>
  <si>
    <t>スマート農業機械の名称</t>
    <rPh sb="4" eb="6">
      <t>ノウギョウ</t>
    </rPh>
    <rPh sb="6" eb="8">
      <t>キカイ</t>
    </rPh>
    <rPh sb="9" eb="11">
      <t>メイショウ</t>
    </rPh>
    <phoneticPr fontId="2"/>
  </si>
  <si>
    <t>４　導入するスマート農機の活用方法</t>
    <rPh sb="2" eb="4">
      <t>ドウニュウ</t>
    </rPh>
    <rPh sb="10" eb="12">
      <t>ノウキ</t>
    </rPh>
    <rPh sb="13" eb="15">
      <t>カツヨウ</t>
    </rPh>
    <rPh sb="15" eb="17">
      <t>ホウホウ</t>
    </rPh>
    <phoneticPr fontId="2"/>
  </si>
  <si>
    <t>　　   　５　事業の目標</t>
    <rPh sb="8" eb="10">
      <t>ジギョウ</t>
    </rPh>
    <rPh sb="11" eb="13">
      <t>モクヒョウ</t>
    </rPh>
    <phoneticPr fontId="2"/>
  </si>
  <si>
    <t>補助可能上限額</t>
    <rPh sb="0" eb="4">
      <t>ホジョカノウ</t>
    </rPh>
    <rPh sb="4" eb="6">
      <t>ジョウゲン</t>
    </rPh>
    <rPh sb="6" eb="7">
      <t>ガク</t>
    </rPh>
    <phoneticPr fontId="2"/>
  </si>
  <si>
    <t>一般的な名称</t>
    <rPh sb="0" eb="3">
      <t>イッパンテキ</t>
    </rPh>
    <rPh sb="4" eb="6">
      <t>メイショウ</t>
    </rPh>
    <phoneticPr fontId="2"/>
  </si>
  <si>
    <t>補助上限に
占める割合</t>
    <rPh sb="0" eb="2">
      <t>ホジョ</t>
    </rPh>
    <rPh sb="2" eb="4">
      <t>ジョウゲン</t>
    </rPh>
    <rPh sb="6" eb="7">
      <t>シ</t>
    </rPh>
    <rPh sb="9" eb="11">
      <t>ワリアイ</t>
    </rPh>
    <phoneticPr fontId="2"/>
  </si>
  <si>
    <t>自己負担想定額
（税抜）</t>
    <rPh sb="0" eb="2">
      <t>ジコ</t>
    </rPh>
    <rPh sb="2" eb="4">
      <t>フタン</t>
    </rPh>
    <rPh sb="4" eb="6">
      <t>ソウテイ</t>
    </rPh>
    <rPh sb="6" eb="7">
      <t>ガク</t>
    </rPh>
    <rPh sb="9" eb="11">
      <t>ゼイヌキ</t>
    </rPh>
    <phoneticPr fontId="2"/>
  </si>
  <si>
    <t>補助合計額</t>
    <rPh sb="0" eb="5">
      <t>ホジョゴウケイガク</t>
    </rPh>
    <phoneticPr fontId="2"/>
  </si>
  <si>
    <t>直進アシスト機能付きコンバイン</t>
    <rPh sb="0" eb="2">
      <t>チョクシン</t>
    </rPh>
    <rPh sb="6" eb="9">
      <t>キノウツ</t>
    </rPh>
    <phoneticPr fontId="10"/>
  </si>
  <si>
    <t>スマート農業機械</t>
    <rPh sb="4" eb="6">
      <t>ノウギョウ</t>
    </rPh>
    <rPh sb="6" eb="8">
      <t>キカイ</t>
    </rPh>
    <phoneticPr fontId="2"/>
  </si>
  <si>
    <t>付属品</t>
    <rPh sb="0" eb="3">
      <t>フゾクヒン</t>
    </rPh>
    <phoneticPr fontId="2"/>
  </si>
  <si>
    <t>※緑枠および黄色枠内のみ記入・選択してください</t>
    <rPh sb="1" eb="2">
      <t>ミドリ</t>
    </rPh>
    <rPh sb="2" eb="3">
      <t>ワク</t>
    </rPh>
    <rPh sb="6" eb="8">
      <t>キイロ</t>
    </rPh>
    <rPh sb="8" eb="10">
      <t>ワクナイ</t>
    </rPh>
    <rPh sb="10" eb="11">
      <t>オオウチ</t>
    </rPh>
    <rPh sb="12" eb="14">
      <t>キニュウ</t>
    </rPh>
    <rPh sb="15" eb="17">
      <t>センタク</t>
    </rPh>
    <phoneticPr fontId="2"/>
  </si>
  <si>
    <t>農業用ドローン</t>
    <rPh sb="0" eb="3">
      <t>ノウギョウヨウ</t>
    </rPh>
    <phoneticPr fontId="2"/>
  </si>
  <si>
    <t>②</t>
  </si>
  <si>
    <t>統合環境制御装置</t>
    <rPh sb="0" eb="6">
      <t>トウゴウカンキョウセイギョ</t>
    </rPh>
    <rPh sb="6" eb="8">
      <t>ソウチ</t>
    </rPh>
    <phoneticPr fontId="2"/>
  </si>
  <si>
    <t>③</t>
  </si>
  <si>
    <t>①</t>
  </si>
  <si>
    <t>〇〇</t>
    <phoneticPr fontId="2"/>
  </si>
  <si>
    <t>D社、MNOP</t>
    <rPh sb="1" eb="2">
      <t>シャ</t>
    </rPh>
    <phoneticPr fontId="2"/>
  </si>
  <si>
    <t>価格（税込額）
（単位：円）</t>
    <rPh sb="0" eb="2">
      <t>カカク</t>
    </rPh>
    <rPh sb="3" eb="5">
      <t>ゼイコ</t>
    </rPh>
    <rPh sb="5" eb="6">
      <t>ガク</t>
    </rPh>
    <rPh sb="9" eb="11">
      <t>タンイ</t>
    </rPh>
    <rPh sb="12" eb="13">
      <t>エン</t>
    </rPh>
    <phoneticPr fontId="2"/>
  </si>
  <si>
    <t>価格（税抜額）
（単位：円）</t>
    <rPh sb="0" eb="2">
      <t>カカク</t>
    </rPh>
    <rPh sb="3" eb="5">
      <t>ゼイヌキ</t>
    </rPh>
    <rPh sb="5" eb="6">
      <t>ガク</t>
    </rPh>
    <rPh sb="9" eb="11">
      <t>タンイ</t>
    </rPh>
    <rPh sb="12" eb="13">
      <t>エン</t>
    </rPh>
    <phoneticPr fontId="2"/>
  </si>
  <si>
    <t>法定耐用年数
（単位：年）</t>
    <rPh sb="0" eb="2">
      <t>ホウテイ</t>
    </rPh>
    <rPh sb="2" eb="6">
      <t>タイヨウネンスウ</t>
    </rPh>
    <rPh sb="8" eb="10">
      <t>タンイ</t>
    </rPh>
    <rPh sb="11" eb="12">
      <t>ネン</t>
    </rPh>
    <phoneticPr fontId="2"/>
  </si>
  <si>
    <t>（２）スマート農機等導入品目別の売上額（個別品目の売上額について税務申告書がない場合はおおよその値を入力する）</t>
    <rPh sb="7" eb="9">
      <t>ノウキ</t>
    </rPh>
    <rPh sb="9" eb="10">
      <t>トウ</t>
    </rPh>
    <rPh sb="10" eb="12">
      <t>ドウニュウ</t>
    </rPh>
    <rPh sb="12" eb="14">
      <t>ヒンモク</t>
    </rPh>
    <rPh sb="14" eb="15">
      <t>ベツ</t>
    </rPh>
    <rPh sb="16" eb="19">
      <t>ウリアゲガク</t>
    </rPh>
    <rPh sb="20" eb="24">
      <t>コベツヒンモク</t>
    </rPh>
    <rPh sb="25" eb="28">
      <t>ウリアゲガク</t>
    </rPh>
    <rPh sb="32" eb="34">
      <t>ゼイム</t>
    </rPh>
    <rPh sb="34" eb="37">
      <t>シンコクショ</t>
    </rPh>
    <rPh sb="40" eb="42">
      <t>バアイ</t>
    </rPh>
    <rPh sb="48" eb="49">
      <t>アタイ</t>
    </rPh>
    <rPh sb="50" eb="52">
      <t>ニュウリョク</t>
    </rPh>
    <phoneticPr fontId="2"/>
  </si>
  <si>
    <t>GNSSレベラー
（直播）</t>
    <rPh sb="10" eb="11">
      <t>チョク</t>
    </rPh>
    <rPh sb="11" eb="12">
      <t>ハリ</t>
    </rPh>
    <phoneticPr fontId="2"/>
  </si>
  <si>
    <t>GNSSレベラー（直播）</t>
    <rPh sb="9" eb="11">
      <t>チョクハ</t>
    </rPh>
    <phoneticPr fontId="2"/>
  </si>
  <si>
    <t>補助対象とするための
収益の下限値（税抜）</t>
    <rPh sb="0" eb="4">
      <t>ホジョタイショウ</t>
    </rPh>
    <rPh sb="11" eb="13">
      <t>シュウエキ</t>
    </rPh>
    <rPh sb="14" eb="17">
      <t>カゲンチ</t>
    </rPh>
    <rPh sb="18" eb="20">
      <t>ゼイヌ</t>
    </rPh>
    <phoneticPr fontId="2"/>
  </si>
  <si>
    <t>理論上の上限となる収益額（税抜）</t>
    <rPh sb="0" eb="3">
      <t>リロンジョウ</t>
    </rPh>
    <rPh sb="4" eb="6">
      <t>ジョウゲン</t>
    </rPh>
    <rPh sb="9" eb="11">
      <t>シュウエキ</t>
    </rPh>
    <rPh sb="11" eb="12">
      <t>ガク</t>
    </rPh>
    <rPh sb="13" eb="15">
      <t>ゼイヌキ</t>
    </rPh>
    <phoneticPr fontId="2"/>
  </si>
  <si>
    <t>収益
（税抜）</t>
    <rPh sb="0" eb="2">
      <t>シュウエキ</t>
    </rPh>
    <rPh sb="4" eb="6">
      <t>ゼイヌ</t>
    </rPh>
    <phoneticPr fontId="2"/>
  </si>
  <si>
    <t>目標収益額（税抜）※</t>
    <rPh sb="0" eb="2">
      <t>モクヒョウ</t>
    </rPh>
    <rPh sb="2" eb="4">
      <t>シュウエキ</t>
    </rPh>
    <rPh sb="4" eb="5">
      <t>ガク</t>
    </rPh>
    <rPh sb="6" eb="8">
      <t>ゼイヌ</t>
    </rPh>
    <phoneticPr fontId="2"/>
  </si>
  <si>
    <t>主要な変動経費</t>
    <rPh sb="0" eb="2">
      <t>シュヨウ</t>
    </rPh>
    <rPh sb="3" eb="5">
      <t>ヘンドウ</t>
    </rPh>
    <rPh sb="5" eb="7">
      <t>ケイヒ</t>
    </rPh>
    <phoneticPr fontId="2"/>
  </si>
  <si>
    <t>✓</t>
    <phoneticPr fontId="2"/>
  </si>
  <si>
    <t>高性能田植機（直進アシスト・可変施肥）</t>
    <rPh sb="0" eb="3">
      <t>コウセイノウ</t>
    </rPh>
    <rPh sb="3" eb="5">
      <t>タウエ</t>
    </rPh>
    <rPh sb="5" eb="6">
      <t>キ</t>
    </rPh>
    <rPh sb="7" eb="9">
      <t>チョクシン</t>
    </rPh>
    <rPh sb="14" eb="18">
      <t>カヘンセヒ</t>
    </rPh>
    <phoneticPr fontId="10"/>
  </si>
  <si>
    <t>係数3</t>
    <rPh sb="0" eb="2">
      <t>ケイスウ</t>
    </rPh>
    <phoneticPr fontId="2"/>
  </si>
  <si>
    <t>導入予定面積（単位：a）</t>
    <rPh sb="1" eb="5">
      <t>ドウニュウヨテイメンセキ</t>
    </rPh>
    <rPh sb="7" eb="9">
      <t>タンイ</t>
    </rPh>
    <phoneticPr fontId="2"/>
  </si>
  <si>
    <t>経営面積の拡大</t>
    <rPh sb="0" eb="4">
      <t>ケイエイメンセキ</t>
    </rPh>
    <rPh sb="5" eb="7">
      <t>カクダイ</t>
    </rPh>
    <phoneticPr fontId="2"/>
  </si>
  <si>
    <t>収量の向上</t>
    <rPh sb="0" eb="2">
      <t>シュウリョウ</t>
    </rPh>
    <rPh sb="3" eb="5">
      <t>コウジョウ</t>
    </rPh>
    <phoneticPr fontId="2"/>
  </si>
  <si>
    <t>自動操舵機能
付きトラクタ</t>
    <rPh sb="0" eb="2">
      <t>ジドウ</t>
    </rPh>
    <rPh sb="2" eb="4">
      <t>ソウダ</t>
    </rPh>
    <rPh sb="4" eb="6">
      <t>キノウ</t>
    </rPh>
    <rPh sb="7" eb="8">
      <t>ツ</t>
    </rPh>
    <phoneticPr fontId="10"/>
  </si>
  <si>
    <t>直進アシスト
田植機</t>
    <rPh sb="0" eb="2">
      <t>チョクシン</t>
    </rPh>
    <rPh sb="7" eb="9">
      <t>タウエ</t>
    </rPh>
    <rPh sb="9" eb="10">
      <t>キ</t>
    </rPh>
    <phoneticPr fontId="10"/>
  </si>
  <si>
    <t>細霧冷房
システム</t>
    <rPh sb="0" eb="2">
      <t>サイム</t>
    </rPh>
    <rPh sb="2" eb="4">
      <t>レイボウ</t>
    </rPh>
    <phoneticPr fontId="10"/>
  </si>
  <si>
    <t>導入するスマート農機に☑する（下は主な取組内容）</t>
    <rPh sb="0" eb="2">
      <t>ドウニュウ</t>
    </rPh>
    <rPh sb="8" eb="10">
      <t>ノウキ</t>
    </rPh>
    <rPh sb="15" eb="16">
      <t>シタ</t>
    </rPh>
    <rPh sb="17" eb="18">
      <t>オモ</t>
    </rPh>
    <rPh sb="19" eb="20">
      <t>ト</t>
    </rPh>
    <rPh sb="20" eb="21">
      <t>ク</t>
    </rPh>
    <rPh sb="21" eb="23">
      <t>ナイヨウ</t>
    </rPh>
    <phoneticPr fontId="2"/>
  </si>
  <si>
    <t>経営面積の拡大</t>
    <rPh sb="0" eb="2">
      <t>ケイエイ</t>
    </rPh>
    <rPh sb="2" eb="4">
      <t>メンセキ</t>
    </rPh>
    <rPh sb="5" eb="7">
      <t>カクダイ</t>
    </rPh>
    <phoneticPr fontId="2"/>
  </si>
  <si>
    <t>（ウ）根拠資料の説明を記述する。</t>
    <rPh sb="3" eb="5">
      <t>コンキョ</t>
    </rPh>
    <rPh sb="5" eb="7">
      <t>シリョウ</t>
    </rPh>
    <rPh sb="8" eb="10">
      <t>セツメイ</t>
    </rPh>
    <rPh sb="11" eb="13">
      <t>キジュツ</t>
    </rPh>
    <phoneticPr fontId="2"/>
  </si>
  <si>
    <t>荷造運賃手数料</t>
    <rPh sb="0" eb="4">
      <t>ニヅクリウンチン</t>
    </rPh>
    <rPh sb="4" eb="7">
      <t>テスウリョウ</t>
    </rPh>
    <phoneticPr fontId="2"/>
  </si>
  <si>
    <t>作付面積
（単位：a）</t>
    <rPh sb="0" eb="2">
      <t>サクツケ</t>
    </rPh>
    <rPh sb="2" eb="4">
      <t>メンセキ</t>
    </rPh>
    <rPh sb="6" eb="8">
      <t>タンイ</t>
    </rPh>
    <phoneticPr fontId="2"/>
  </si>
  <si>
    <t>相談した農林振興センター
又は家畜保健衛生所</t>
    <rPh sb="0" eb="2">
      <t>ソウダン</t>
    </rPh>
    <rPh sb="4" eb="6">
      <t>ノウリン</t>
    </rPh>
    <rPh sb="6" eb="8">
      <t>シンコウ</t>
    </rPh>
    <rPh sb="13" eb="14">
      <t>マタ</t>
    </rPh>
    <rPh sb="15" eb="17">
      <t>カチク</t>
    </rPh>
    <rPh sb="17" eb="19">
      <t>ホケン</t>
    </rPh>
    <rPh sb="19" eb="21">
      <t>エイセイ</t>
    </rPh>
    <rPh sb="21" eb="22">
      <t>ジョ</t>
    </rPh>
    <phoneticPr fontId="2"/>
  </si>
  <si>
    <t>事前に農林振興センターに相談し確認を受けてください。</t>
    <rPh sb="0" eb="2">
      <t>ジゼン</t>
    </rPh>
    <rPh sb="3" eb="7">
      <t>ノウリンシンコウ</t>
    </rPh>
    <rPh sb="12" eb="14">
      <t>ソウダン</t>
    </rPh>
    <rPh sb="15" eb="17">
      <t>カクニン</t>
    </rPh>
    <rPh sb="18" eb="19">
      <t>ウ</t>
    </rPh>
    <phoneticPr fontId="2"/>
  </si>
  <si>
    <t>○○○－○○○○－○○○</t>
    <phoneticPr fontId="2"/>
  </si>
  <si>
    <t>直進アシスト田植え機</t>
    <rPh sb="0" eb="2">
      <t>チョクシン</t>
    </rPh>
    <rPh sb="6" eb="8">
      <t>タウ</t>
    </rPh>
    <rPh sb="9" eb="10">
      <t>キ</t>
    </rPh>
    <phoneticPr fontId="2"/>
  </si>
  <si>
    <t>各農機をどのように活用し、収益を向上させるのかを記述する</t>
    <rPh sb="0" eb="1">
      <t>カク</t>
    </rPh>
    <rPh sb="1" eb="3">
      <t>ノウキ</t>
    </rPh>
    <rPh sb="9" eb="11">
      <t>カツヨウ</t>
    </rPh>
    <rPh sb="13" eb="15">
      <t>シュウエキ</t>
    </rPh>
    <rPh sb="16" eb="18">
      <t>コウジョウ</t>
    </rPh>
    <rPh sb="24" eb="26">
      <t>キジュツ</t>
    </rPh>
    <phoneticPr fontId="2"/>
  </si>
  <si>
    <t>直進アシスト田植え機</t>
    <phoneticPr fontId="2"/>
  </si>
  <si>
    <r>
      <rPr>
        <sz val="10"/>
        <color theme="1"/>
        <rFont val="ＭＳ Ｐゴシック"/>
        <family val="3"/>
        <charset val="128"/>
      </rPr>
      <t>主要な変動経費</t>
    </r>
    <r>
      <rPr>
        <sz val="11"/>
        <color theme="1"/>
        <rFont val="ＭＳ Ｐゴシック"/>
        <family val="3"/>
        <charset val="128"/>
      </rPr>
      <t xml:space="preserve">
</t>
    </r>
    <r>
      <rPr>
        <sz val="6"/>
        <color theme="1"/>
        <rFont val="ＭＳ Ｐゴシック"/>
        <family val="3"/>
        <charset val="128"/>
      </rPr>
      <t>（売上額の案分で計算）</t>
    </r>
    <rPh sb="0" eb="2">
      <t>シュヨウ</t>
    </rPh>
    <rPh sb="3" eb="5">
      <t>ヘンドウ</t>
    </rPh>
    <rPh sb="5" eb="7">
      <t>ケイヒ</t>
    </rPh>
    <rPh sb="9" eb="11">
      <t>ウリアゲ</t>
    </rPh>
    <rPh sb="11" eb="12">
      <t>ガク</t>
    </rPh>
    <rPh sb="13" eb="15">
      <t>アンブン</t>
    </rPh>
    <rPh sb="16" eb="18">
      <t>ケイサン</t>
    </rPh>
    <phoneticPr fontId="2"/>
  </si>
  <si>
    <t>（１）向上する見込みの収益</t>
    <rPh sb="3" eb="5">
      <t>コウジョウ</t>
    </rPh>
    <rPh sb="7" eb="9">
      <t>ミコ</t>
    </rPh>
    <rPh sb="11" eb="13">
      <t>シュウエキ</t>
    </rPh>
    <phoneticPr fontId="2"/>
  </si>
  <si>
    <t>（２）（１）の根拠（算出過程を簡潔に説明する）</t>
    <rPh sb="7" eb="9">
      <t>コンキョ</t>
    </rPh>
    <rPh sb="10" eb="12">
      <t>サンシュツ</t>
    </rPh>
    <rPh sb="12" eb="14">
      <t>カテイ</t>
    </rPh>
    <rPh sb="15" eb="17">
      <t>カンケツ</t>
    </rPh>
    <rPh sb="18" eb="20">
      <t>セツメイ</t>
    </rPh>
    <phoneticPr fontId="2"/>
  </si>
  <si>
    <t>導入予定面積
（単位：a）</t>
    <rPh sb="1" eb="5">
      <t>ドウニュウヨテイメンセキ</t>
    </rPh>
    <rPh sb="8" eb="10">
      <t>タンイ</t>
    </rPh>
    <phoneticPr fontId="2"/>
  </si>
  <si>
    <t>売上額</t>
    <rPh sb="0" eb="3">
      <t>ウリアゲガク</t>
    </rPh>
    <phoneticPr fontId="2"/>
  </si>
  <si>
    <t>３　導入するスマート農機の付属品等（自動操舵内蔵トラクタ等のアタッチメント及びドローンの免許取得費用以外）</t>
    <rPh sb="2" eb="4">
      <t>ドウニュウ</t>
    </rPh>
    <rPh sb="10" eb="12">
      <t>ノウキ</t>
    </rPh>
    <rPh sb="13" eb="16">
      <t>フゾクヒン</t>
    </rPh>
    <rPh sb="16" eb="17">
      <t>トウ</t>
    </rPh>
    <rPh sb="18" eb="22">
      <t>ジドウソウダ</t>
    </rPh>
    <rPh sb="22" eb="24">
      <t>ナイゾウ</t>
    </rPh>
    <rPh sb="28" eb="29">
      <t>トウ</t>
    </rPh>
    <rPh sb="37" eb="38">
      <t>オヨ</t>
    </rPh>
    <rPh sb="44" eb="48">
      <t>メンキョシュトク</t>
    </rPh>
    <rPh sb="48" eb="50">
      <t>ヒヨウ</t>
    </rPh>
    <rPh sb="50" eb="52">
      <t>イガイ</t>
    </rPh>
    <phoneticPr fontId="2"/>
  </si>
  <si>
    <t>資材費の削減・収量の向上</t>
    <rPh sb="0" eb="3">
      <t>シザイヒ</t>
    </rPh>
    <rPh sb="4" eb="6">
      <t>サクゲン</t>
    </rPh>
    <rPh sb="7" eb="9">
      <t>シュウリョウ</t>
    </rPh>
    <rPh sb="10" eb="12">
      <t>コウジョウ</t>
    </rPh>
    <phoneticPr fontId="2"/>
  </si>
  <si>
    <t>資材費の削減・収量の向上</t>
    <rPh sb="0" eb="2">
      <t>シザイ</t>
    </rPh>
    <rPh sb="2" eb="3">
      <t>ヒ</t>
    </rPh>
    <rPh sb="4" eb="6">
      <t>サクゲン</t>
    </rPh>
    <rPh sb="7" eb="9">
      <t>シュウリョウ</t>
    </rPh>
    <rPh sb="10" eb="12">
      <t>コウジョウ</t>
    </rPh>
    <phoneticPr fontId="2"/>
  </si>
  <si>
    <t>６　補助対象経費（自動入力）</t>
    <rPh sb="2" eb="8">
      <t>ホジョタイショウケイヒ</t>
    </rPh>
    <rPh sb="9" eb="13">
      <t>ジドウニュウリョク</t>
    </rPh>
    <phoneticPr fontId="2"/>
  </si>
  <si>
    <t>７　税務申告書情報の入力（直前期の確定申告書の写しを入力する）</t>
    <rPh sb="2" eb="6">
      <t>ゼイムシンコク</t>
    </rPh>
    <rPh sb="6" eb="7">
      <t>ショ</t>
    </rPh>
    <rPh sb="7" eb="9">
      <t>ジョウホウ</t>
    </rPh>
    <rPh sb="10" eb="12">
      <t>ニュウリョク</t>
    </rPh>
    <rPh sb="13" eb="16">
      <t>チョクゼンキ</t>
    </rPh>
    <rPh sb="17" eb="21">
      <t>カクテイシンコク</t>
    </rPh>
    <rPh sb="21" eb="22">
      <t>ショ</t>
    </rPh>
    <rPh sb="23" eb="24">
      <t>ウツ</t>
    </rPh>
    <rPh sb="26" eb="28">
      <t>ニュウリョク</t>
    </rPh>
    <phoneticPr fontId="2"/>
  </si>
  <si>
    <t>素畜費</t>
    <rPh sb="0" eb="3">
      <t>ソチクヒ</t>
    </rPh>
    <phoneticPr fontId="2"/>
  </si>
  <si>
    <t>飼料費</t>
    <rPh sb="0" eb="3">
      <t>シリョウヒ</t>
    </rPh>
    <phoneticPr fontId="2"/>
  </si>
  <si>
    <t>補助相当額
（単位：円）</t>
    <rPh sb="0" eb="2">
      <t>ホジョ</t>
    </rPh>
    <rPh sb="2" eb="4">
      <t>ソウトウ</t>
    </rPh>
    <rPh sb="4" eb="5">
      <t>ガク</t>
    </rPh>
    <rPh sb="7" eb="9">
      <t>タンイ</t>
    </rPh>
    <rPh sb="10" eb="11">
      <t>エン</t>
    </rPh>
    <phoneticPr fontId="2"/>
  </si>
  <si>
    <t>✓</t>
  </si>
  <si>
    <t>―</t>
  </si>
  <si>
    <t>―</t>
    <phoneticPr fontId="2"/>
  </si>
  <si>
    <t>８　スマート農機技術の導入予定面積</t>
    <rPh sb="6" eb="8">
      <t>ノウキ</t>
    </rPh>
    <rPh sb="8" eb="10">
      <t>ギジュツ</t>
    </rPh>
    <rPh sb="11" eb="13">
      <t>ドウニュウ</t>
    </rPh>
    <rPh sb="13" eb="17">
      <t>ヨテイメンセキ</t>
    </rPh>
    <phoneticPr fontId="2"/>
  </si>
  <si>
    <t>９　スマート農機の導入効果</t>
    <rPh sb="6" eb="8">
      <t>ノウキ</t>
    </rPh>
    <rPh sb="9" eb="13">
      <t>ドウニュウコウカ</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</si>
</sst>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0_);[Red]\(#,##0\)"/>
    <numFmt numFmtId="178" formatCode="#,##0_ ;[Red]\-#,##0\ "/>
  </numFmts>
  <fonts count="42">
    <font>
      <sz val="11"/>
      <color theme="1"/>
      <name val="Yu Gothic"/>
      <family val="2"/>
      <scheme val="minor"/>
    </font>
    <font>
      <sz val="11"/>
      <color theme="1"/>
      <name val="Yu Gothic"/>
      <family val="2"/>
      <scheme val="minor"/>
    </font>
    <font>
      <sz val="6"/>
      <name val="Yu Gothic"/>
      <family val="3"/>
      <charset val="128"/>
      <scheme val="minor"/>
    </font>
    <font>
      <sz val="11"/>
      <color theme="1"/>
      <name val="ＭＳ Ｐゴシック"/>
      <family val="3"/>
      <charset val="128"/>
    </font>
    <font>
      <sz val="8"/>
      <color theme="1"/>
      <name val="ＭＳ Ｐゴシック"/>
      <family val="3"/>
      <charset val="128"/>
    </font>
    <font>
      <sz val="14"/>
      <color theme="1"/>
      <name val="ＭＳ Ｐゴシック"/>
      <family val="3"/>
      <charset val="128"/>
    </font>
    <font>
      <b/>
      <sz val="11"/>
      <color theme="1"/>
      <name val="ＭＳ Ｐゴシック"/>
      <family val="3"/>
      <charset val="128"/>
    </font>
    <font>
      <sz val="9"/>
      <color theme="1"/>
      <name val="ＭＳ Ｐゴシック"/>
      <family val="3"/>
      <charset val="128"/>
    </font>
    <font>
      <sz val="12"/>
      <color theme="1"/>
      <name val="ＭＳ Ｐゴシック"/>
      <family val="3"/>
      <charset val="128"/>
    </font>
    <font>
      <sz val="11"/>
      <name val="ＭＳ Ｐゴシック"/>
      <family val="3"/>
      <charset val="128"/>
    </font>
    <font>
      <sz val="6"/>
      <name val="ＭＳ Ｐゴシック"/>
      <family val="2"/>
      <charset val="128"/>
    </font>
    <font>
      <vertAlign val="subscript"/>
      <sz val="11"/>
      <name val="ＭＳ Ｐゴシック"/>
      <family val="3"/>
      <charset val="128"/>
    </font>
    <font>
      <sz val="10"/>
      <name val="ＭＳ Ｐゴシック"/>
      <family val="3"/>
      <charset val="128"/>
    </font>
    <font>
      <sz val="10"/>
      <color theme="1"/>
      <name val="ＭＳ Ｐゴシック"/>
      <family val="3"/>
      <charset val="128"/>
    </font>
    <font>
      <b/>
      <sz val="12"/>
      <color theme="1"/>
      <name val="ＭＳ Ｐゴシック"/>
      <family val="3"/>
      <charset val="128"/>
    </font>
    <font>
      <b/>
      <sz val="8"/>
      <color theme="1"/>
      <name val="ＭＳ Ｐゴシック"/>
      <family val="3"/>
      <charset val="128"/>
    </font>
    <font>
      <sz val="6"/>
      <color theme="1"/>
      <name val="ＭＳ Ｐゴシック"/>
      <family val="3"/>
      <charset val="128"/>
    </font>
    <font>
      <b/>
      <sz val="14"/>
      <color theme="1"/>
      <name val="ＭＳ Ｐゴシック"/>
      <family val="3"/>
      <charset val="128"/>
    </font>
    <font>
      <b/>
      <sz val="18"/>
      <color theme="1"/>
      <name val="ＭＳ Ｐゴシック"/>
      <family val="3"/>
      <charset val="128"/>
    </font>
    <font>
      <sz val="16"/>
      <color theme="1"/>
      <name val="ＭＳ Ｐゴシック"/>
      <family val="3"/>
      <charset val="128"/>
    </font>
    <font>
      <b/>
      <sz val="14"/>
      <color theme="1"/>
      <name val="Yu Gothic"/>
      <family val="2"/>
      <scheme val="minor"/>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4"/>
      <color rgb="FFFF0000"/>
      <name val="ＭＳ Ｐゴシック"/>
      <family val="3"/>
      <charset val="128"/>
    </font>
    <font>
      <sz val="9"/>
      <color indexed="81"/>
      <name val="MS P ゴシック"/>
      <family val="3"/>
      <charset val="128"/>
    </font>
    <font>
      <sz val="11"/>
      <color indexed="81"/>
      <name val="MS P ゴシック"/>
      <family val="3"/>
      <charset val="128"/>
    </font>
    <font>
      <sz val="10"/>
      <color indexed="81"/>
      <name val="MS P ゴシック"/>
      <family val="3"/>
      <charset val="128"/>
    </font>
  </fonts>
  <fills count="27">
    <fill>
      <patternFill patternType="none"/>
    </fill>
    <fill>
      <patternFill patternType="gray125"/>
    </fill>
    <fill>
      <patternFill patternType="solid">
        <fgColor theme="9" tint="0.79998168889431442"/>
        <bgColor indexed="64"/>
      </patternFill>
    </fill>
    <fill>
      <patternFill patternType="solid">
        <fgColor theme="7" tint="0.79998168889431442"/>
        <bgColor indexed="64"/>
      </patternFill>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91">
    <border>
      <left/>
      <right/>
      <top/>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medium">
        <color auto="1"/>
      </right>
      <top style="medium">
        <color auto="1"/>
      </top>
      <bottom style="medium">
        <color auto="1"/>
      </bottom>
      <diagonal/>
    </border>
    <border>
      <left style="thin">
        <color auto="1"/>
      </left>
      <right style="medium">
        <color auto="1"/>
      </right>
      <top style="thin">
        <color auto="1"/>
      </top>
      <bottom style="thin">
        <color auto="1"/>
      </bottom>
      <diagonal/>
    </border>
    <border>
      <left/>
      <right/>
      <top/>
      <bottom style="thin">
        <color auto="1"/>
      </bottom>
      <diagonal/>
    </border>
    <border>
      <left style="thin">
        <color auto="1"/>
      </left>
      <right/>
      <top style="thin">
        <color auto="1"/>
      </top>
      <bottom/>
      <diagonal/>
    </border>
    <border>
      <left style="medium">
        <color auto="1"/>
      </left>
      <right style="medium">
        <color auto="1"/>
      </right>
      <top style="medium">
        <color auto="1"/>
      </top>
      <bottom/>
      <diagonal/>
    </border>
    <border>
      <left style="medium">
        <color auto="1"/>
      </left>
      <right/>
      <top style="medium">
        <color auto="1"/>
      </top>
      <bottom style="medium">
        <color auto="1"/>
      </bottom>
      <diagonal/>
    </border>
    <border>
      <left style="medium">
        <color auto="1"/>
      </left>
      <right style="medium">
        <color auto="1"/>
      </right>
      <top style="thin">
        <color auto="1"/>
      </top>
      <bottom style="thin">
        <color auto="1"/>
      </bottom>
      <diagonal/>
    </border>
    <border>
      <left/>
      <right/>
      <top style="medium">
        <color auto="1"/>
      </top>
      <bottom style="medium">
        <color auto="1"/>
      </bottom>
      <diagonal/>
    </border>
    <border>
      <left/>
      <right/>
      <top style="thin">
        <color auto="1"/>
      </top>
      <bottom/>
      <diagonal/>
    </border>
    <border>
      <left style="medium">
        <color auto="1"/>
      </left>
      <right style="thin">
        <color auto="1"/>
      </right>
      <top style="thin">
        <color auto="1"/>
      </top>
      <bottom style="thin">
        <color auto="1"/>
      </bottom>
      <diagonal/>
    </border>
    <border>
      <left/>
      <right style="thin">
        <color auto="1"/>
      </right>
      <top/>
      <bottom style="thin">
        <color auto="1"/>
      </bottom>
      <diagonal/>
    </border>
    <border>
      <left style="thin">
        <color indexed="64"/>
      </left>
      <right style="thin">
        <color indexed="64"/>
      </right>
      <top/>
      <bottom/>
      <diagonal/>
    </border>
    <border>
      <left style="thin">
        <color indexed="64"/>
      </left>
      <right/>
      <top/>
      <bottom style="thin">
        <color indexed="64"/>
      </bottom>
      <diagonal/>
    </border>
    <border>
      <left style="thin">
        <color auto="1"/>
      </left>
      <right/>
      <top/>
      <bottom/>
      <diagonal/>
    </border>
    <border>
      <left style="medium">
        <color auto="1"/>
      </left>
      <right/>
      <top style="medium">
        <color auto="1"/>
      </top>
      <bottom/>
      <diagonal/>
    </border>
    <border>
      <left/>
      <right style="medium">
        <color auto="1"/>
      </right>
      <top style="medium">
        <color auto="1"/>
      </top>
      <bottom/>
      <diagonal/>
    </border>
    <border>
      <left/>
      <right style="thin">
        <color auto="1"/>
      </right>
      <top style="thin">
        <color auto="1"/>
      </top>
      <bottom/>
      <diagonal/>
    </border>
    <border>
      <left/>
      <right/>
      <top/>
      <bottom style="medium">
        <color auto="1"/>
      </bottom>
      <diagonal/>
    </border>
    <border>
      <left/>
      <right/>
      <top style="medium">
        <color auto="1"/>
      </top>
      <bottom/>
      <diagonal/>
    </border>
    <border>
      <left/>
      <right/>
      <top style="thin">
        <color auto="1"/>
      </top>
      <bottom style="thin">
        <color auto="1"/>
      </bottom>
      <diagonal/>
    </border>
    <border>
      <left style="medium">
        <color auto="1"/>
      </left>
      <right/>
      <top/>
      <bottom style="medium">
        <color auto="1"/>
      </bottom>
      <diagonal/>
    </border>
    <border>
      <left/>
      <right style="medium">
        <color auto="1"/>
      </right>
      <top/>
      <bottom style="medium">
        <color auto="1"/>
      </bottom>
      <diagonal/>
    </border>
    <border>
      <left style="thin">
        <color auto="1"/>
      </left>
      <right style="thin">
        <color auto="1"/>
      </right>
      <top/>
      <bottom style="medium">
        <color auto="1"/>
      </bottom>
      <diagonal/>
    </border>
    <border>
      <left/>
      <right style="medium">
        <color auto="1"/>
      </right>
      <top/>
      <bottom/>
      <diagonal/>
    </border>
    <border>
      <left style="thin">
        <color auto="1"/>
      </left>
      <right style="medium">
        <color auto="1"/>
      </right>
      <top style="thin">
        <color auto="1"/>
      </top>
      <bottom/>
      <diagonal/>
    </border>
    <border>
      <left style="thin">
        <color auto="1"/>
      </left>
      <right style="medium">
        <color auto="1"/>
      </right>
      <top/>
      <bottom style="thin">
        <color auto="1"/>
      </bottom>
      <diagonal/>
    </border>
    <border>
      <left style="medium">
        <color auto="1"/>
      </left>
      <right/>
      <top style="thin">
        <color auto="1"/>
      </top>
      <bottom/>
      <diagonal/>
    </border>
    <border>
      <left style="medium">
        <color auto="1"/>
      </left>
      <right/>
      <top/>
      <bottom/>
      <diagonal/>
    </border>
    <border>
      <left/>
      <right style="medium">
        <color auto="1"/>
      </right>
      <top style="thin">
        <color auto="1"/>
      </top>
      <bottom/>
      <diagonal/>
    </border>
    <border>
      <left style="medium">
        <color auto="1"/>
      </left>
      <right/>
      <top/>
      <bottom style="thin">
        <color auto="1"/>
      </bottom>
      <diagonal/>
    </border>
    <border>
      <left/>
      <right style="medium">
        <color auto="1"/>
      </right>
      <top/>
      <bottom style="thin">
        <color auto="1"/>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medium">
        <color auto="1"/>
      </bottom>
      <diagonal/>
    </border>
    <border>
      <left style="medium">
        <color auto="1"/>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medium">
        <color auto="1"/>
      </left>
      <right style="thin">
        <color auto="1"/>
      </right>
      <top style="thin">
        <color auto="1"/>
      </top>
      <bottom style="medium">
        <color indexed="64"/>
      </bottom>
      <diagonal/>
    </border>
    <border>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thin">
        <color indexed="64"/>
      </right>
      <top style="thin">
        <color auto="1"/>
      </top>
      <bottom style="medium">
        <color auto="1"/>
      </bottom>
      <diagonal/>
    </border>
    <border>
      <left style="thin">
        <color auto="1"/>
      </left>
      <right style="thin">
        <color indexed="64"/>
      </right>
      <top style="medium">
        <color auto="1"/>
      </top>
      <bottom/>
      <diagonal/>
    </border>
    <border>
      <left style="medium">
        <color auto="1"/>
      </left>
      <right/>
      <top style="medium">
        <color auto="1"/>
      </top>
      <bottom style="dotted">
        <color indexed="64"/>
      </bottom>
      <diagonal/>
    </border>
    <border>
      <left/>
      <right/>
      <top style="medium">
        <color auto="1"/>
      </top>
      <bottom style="dotted">
        <color indexed="64"/>
      </bottom>
      <diagonal/>
    </border>
    <border>
      <left/>
      <right style="thin">
        <color auto="1"/>
      </right>
      <top style="medium">
        <color auto="1"/>
      </top>
      <bottom style="dotted">
        <color indexed="64"/>
      </bottom>
      <diagonal/>
    </border>
    <border>
      <left/>
      <right style="medium">
        <color auto="1"/>
      </right>
      <top style="medium">
        <color auto="1"/>
      </top>
      <bottom style="dotted">
        <color indexed="64"/>
      </bottom>
      <diagonal/>
    </border>
    <border>
      <left/>
      <right style="medium">
        <color auto="1"/>
      </right>
      <top style="dotted">
        <color indexed="64"/>
      </top>
      <bottom style="thin">
        <color auto="1"/>
      </bottom>
      <diagonal/>
    </border>
    <border>
      <left style="medium">
        <color indexed="64"/>
      </left>
      <right/>
      <top style="dotted">
        <color indexed="64"/>
      </top>
      <bottom style="medium">
        <color indexed="64"/>
      </bottom>
      <diagonal/>
    </border>
    <border>
      <left/>
      <right style="thin">
        <color auto="1"/>
      </right>
      <top style="dotted">
        <color indexed="64"/>
      </top>
      <bottom style="medium">
        <color indexed="64"/>
      </bottom>
      <diagonal/>
    </border>
    <border>
      <left/>
      <right style="medium">
        <color indexed="64"/>
      </right>
      <top style="dotted">
        <color indexed="64"/>
      </top>
      <bottom style="medium">
        <color indexed="64"/>
      </bottom>
      <diagonal/>
    </border>
    <border>
      <left/>
      <right style="thin">
        <color auto="1"/>
      </right>
      <top/>
      <bottom style="medium">
        <color indexed="64"/>
      </bottom>
      <diagonal/>
    </border>
    <border>
      <left/>
      <right/>
      <top style="thin">
        <color auto="1"/>
      </top>
      <bottom style="dotted">
        <color indexed="64"/>
      </bottom>
      <diagonal/>
    </border>
    <border>
      <left/>
      <right style="medium">
        <color auto="1"/>
      </right>
      <top style="thin">
        <color auto="1"/>
      </top>
      <bottom style="dotted">
        <color indexed="64"/>
      </bottom>
      <diagonal/>
    </border>
    <border>
      <left/>
      <right/>
      <top style="dotted">
        <color indexed="64"/>
      </top>
      <bottom style="medium">
        <color indexed="64"/>
      </bottom>
      <diagonal/>
    </border>
    <border>
      <left style="thin">
        <color auto="1"/>
      </left>
      <right/>
      <top/>
      <bottom style="medium">
        <color auto="1"/>
      </bottom>
      <diagonal/>
    </border>
    <border>
      <left/>
      <right/>
      <top style="dotted">
        <color indexed="64"/>
      </top>
      <bottom style="thin">
        <color auto="1"/>
      </bottom>
      <diagonal/>
    </border>
    <border>
      <left/>
      <right style="thin">
        <color indexed="64"/>
      </right>
      <top style="thin">
        <color auto="1"/>
      </top>
      <bottom style="dotted">
        <color indexed="64"/>
      </bottom>
      <diagonal/>
    </border>
    <border>
      <left/>
      <right style="thin">
        <color auto="1"/>
      </right>
      <top style="dotted">
        <color indexed="64"/>
      </top>
      <bottom/>
      <diagonal/>
    </border>
    <border>
      <left style="medium">
        <color auto="1"/>
      </left>
      <right/>
      <top style="thin">
        <color indexed="64"/>
      </top>
      <bottom style="dotted">
        <color indexed="64"/>
      </bottom>
      <diagonal/>
    </border>
    <border>
      <left/>
      <right/>
      <top style="dotted">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medium">
        <color auto="1"/>
      </top>
      <bottom style="medium">
        <color auto="1"/>
      </bottom>
      <diagonal/>
    </border>
    <border>
      <left style="thin">
        <color auto="1"/>
      </left>
      <right/>
      <top style="thin">
        <color auto="1"/>
      </top>
      <bottom style="medium">
        <color auto="1"/>
      </bottom>
      <diagonal/>
    </border>
    <border>
      <left style="thin">
        <color auto="1"/>
      </left>
      <right style="thin">
        <color indexed="64"/>
      </right>
      <top style="thin">
        <color auto="1"/>
      </top>
      <bottom style="medium">
        <color indexed="64"/>
      </bottom>
      <diagonal/>
    </border>
    <border>
      <left style="thin">
        <color auto="1"/>
      </left>
      <right style="thin">
        <color auto="1"/>
      </right>
      <top/>
      <bottom style="medium">
        <color auto="1"/>
      </bottom>
      <diagonal/>
    </border>
    <border>
      <left style="thin">
        <color auto="1"/>
      </left>
      <right/>
      <top style="dotted">
        <color indexed="64"/>
      </top>
      <bottom/>
      <diagonal/>
    </border>
    <border>
      <left/>
      <right style="medium">
        <color auto="1"/>
      </right>
      <top style="dotted">
        <color indexed="64"/>
      </top>
      <bottom/>
      <diagonal/>
    </border>
    <border>
      <left style="medium">
        <color indexed="64"/>
      </left>
      <right/>
      <top style="dotted">
        <color indexed="64"/>
      </top>
      <bottom/>
      <diagonal/>
    </border>
    <border>
      <left style="dotted">
        <color indexed="64"/>
      </left>
      <right style="thin">
        <color auto="1"/>
      </right>
      <top style="medium">
        <color auto="1"/>
      </top>
      <bottom style="dotted">
        <color indexed="64"/>
      </bottom>
      <diagonal/>
    </border>
    <border>
      <left style="thin">
        <color auto="1"/>
      </left>
      <right style="dotted">
        <color indexed="64"/>
      </right>
      <top style="medium">
        <color auto="1"/>
      </top>
      <bottom style="dotted">
        <color indexed="64"/>
      </bottom>
      <diagonal/>
    </border>
    <border>
      <left style="dotted">
        <color indexed="64"/>
      </left>
      <right style="medium">
        <color auto="1"/>
      </right>
      <top style="thin">
        <color auto="1"/>
      </top>
      <bottom style="dotted">
        <color indexed="64"/>
      </bottom>
      <diagonal/>
    </border>
    <border>
      <left style="dotted">
        <color indexed="64"/>
      </left>
      <right style="thin">
        <color indexed="64"/>
      </right>
      <top style="thin">
        <color auto="1"/>
      </top>
      <bottom style="dotted">
        <color indexed="64"/>
      </bottom>
      <diagonal/>
    </border>
    <border>
      <left style="thin">
        <color indexed="64"/>
      </left>
      <right style="dotted">
        <color indexed="64"/>
      </right>
      <top style="thin">
        <color auto="1"/>
      </top>
      <bottom style="dotted">
        <color indexed="64"/>
      </bottom>
      <diagonal/>
    </border>
    <border>
      <left style="medium">
        <color auto="1"/>
      </left>
      <right style="dotted">
        <color indexed="64"/>
      </right>
      <top style="thin">
        <color indexed="64"/>
      </top>
      <bottom style="dotted">
        <color indexed="64"/>
      </bottom>
      <diagonal/>
    </border>
    <border>
      <left style="medium">
        <color auto="1"/>
      </left>
      <right style="dotted">
        <color indexed="64"/>
      </right>
      <top style="medium">
        <color auto="1"/>
      </top>
      <bottom style="dotted">
        <color indexed="64"/>
      </bottom>
      <diagonal/>
    </border>
    <border>
      <left style="dotted">
        <color indexed="64"/>
      </left>
      <right style="medium">
        <color auto="1"/>
      </right>
      <top style="medium">
        <color auto="1"/>
      </top>
      <bottom style="dotted">
        <color indexed="64"/>
      </bottom>
      <diagonal/>
    </border>
    <border>
      <left style="medium">
        <color auto="1"/>
      </left>
      <right style="thin">
        <color indexed="64"/>
      </right>
      <top style="medium">
        <color auto="1"/>
      </top>
      <bottom style="medium">
        <color auto="1"/>
      </bottom>
      <diagonal/>
    </border>
  </borders>
  <cellStyleXfs count="45">
    <xf numFmtId="0" fontId="0" fillId="0" borderId="0"/>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9" fillId="0" borderId="0"/>
    <xf numFmtId="0" fontId="21" fillId="5" borderId="0" applyNumberFormat="0" applyBorder="0" applyAlignment="0" applyProtection="0">
      <alignment vertical="center"/>
    </xf>
    <xf numFmtId="0" fontId="21" fillId="6" borderId="0" applyNumberFormat="0" applyBorder="0" applyAlignment="0" applyProtection="0">
      <alignment vertical="center"/>
    </xf>
    <xf numFmtId="0" fontId="21" fillId="7" borderId="0" applyNumberFormat="0" applyBorder="0" applyAlignment="0" applyProtection="0">
      <alignment vertical="center"/>
    </xf>
    <xf numFmtId="0" fontId="21" fillId="8" borderId="0" applyNumberFormat="0" applyBorder="0" applyAlignment="0" applyProtection="0">
      <alignment vertical="center"/>
    </xf>
    <xf numFmtId="0" fontId="21" fillId="9" borderId="0" applyNumberFormat="0" applyBorder="0" applyAlignment="0" applyProtection="0">
      <alignment vertical="center"/>
    </xf>
    <xf numFmtId="0" fontId="21" fillId="10" borderId="0" applyNumberFormat="0" applyBorder="0" applyAlignment="0" applyProtection="0">
      <alignment vertical="center"/>
    </xf>
    <xf numFmtId="0" fontId="21"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1" fillId="8" borderId="0" applyNumberFormat="0" applyBorder="0" applyAlignment="0" applyProtection="0">
      <alignment vertical="center"/>
    </xf>
    <xf numFmtId="0" fontId="21" fillId="11" borderId="0" applyNumberFormat="0" applyBorder="0" applyAlignment="0" applyProtection="0">
      <alignment vertical="center"/>
    </xf>
    <xf numFmtId="0" fontId="21" fillId="14" borderId="0" applyNumberFormat="0" applyBorder="0" applyAlignment="0" applyProtection="0">
      <alignment vertical="center"/>
    </xf>
    <xf numFmtId="0" fontId="22" fillId="15"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2" fillId="22" borderId="0" applyNumberFormat="0" applyBorder="0" applyAlignment="0" applyProtection="0">
      <alignment vertical="center"/>
    </xf>
    <xf numFmtId="0" fontId="23" fillId="0" borderId="0" applyNumberFormat="0" applyFill="0" applyBorder="0" applyAlignment="0" applyProtection="0">
      <alignment vertical="center"/>
    </xf>
    <xf numFmtId="0" fontId="24" fillId="23" borderId="38" applyNumberFormat="0" applyAlignment="0" applyProtection="0">
      <alignment vertical="center"/>
    </xf>
    <xf numFmtId="0" fontId="25" fillId="24" borderId="0" applyNumberFormat="0" applyBorder="0" applyAlignment="0" applyProtection="0">
      <alignment vertical="center"/>
    </xf>
    <xf numFmtId="0" fontId="9" fillId="25" borderId="39" applyNumberFormat="0" applyFont="0" applyAlignment="0" applyProtection="0">
      <alignment vertical="center"/>
    </xf>
    <xf numFmtId="0" fontId="26" fillId="0" borderId="40" applyNumberFormat="0" applyFill="0" applyAlignment="0" applyProtection="0">
      <alignment vertical="center"/>
    </xf>
    <xf numFmtId="0" fontId="27" fillId="6" borderId="0" applyNumberFormat="0" applyBorder="0" applyAlignment="0" applyProtection="0">
      <alignment vertical="center"/>
    </xf>
    <xf numFmtId="0" fontId="28" fillId="26" borderId="41" applyNumberFormat="0" applyAlignment="0" applyProtection="0">
      <alignment vertical="center"/>
    </xf>
    <xf numFmtId="0" fontId="29" fillId="0" borderId="0" applyNumberFormat="0" applyFill="0" applyBorder="0" applyAlignment="0" applyProtection="0">
      <alignment vertical="center"/>
    </xf>
    <xf numFmtId="0" fontId="30" fillId="0" borderId="42" applyNumberFormat="0" applyFill="0" applyAlignment="0" applyProtection="0">
      <alignment vertical="center"/>
    </xf>
    <xf numFmtId="0" fontId="31" fillId="0" borderId="43" applyNumberFormat="0" applyFill="0" applyAlignment="0" applyProtection="0">
      <alignment vertical="center"/>
    </xf>
    <xf numFmtId="0" fontId="32" fillId="0" borderId="44" applyNumberFormat="0" applyFill="0" applyAlignment="0" applyProtection="0">
      <alignment vertical="center"/>
    </xf>
    <xf numFmtId="0" fontId="32" fillId="0" borderId="0" applyNumberFormat="0" applyFill="0" applyBorder="0" applyAlignment="0" applyProtection="0">
      <alignment vertical="center"/>
    </xf>
    <xf numFmtId="0" fontId="33" fillId="0" borderId="45" applyNumberFormat="0" applyFill="0" applyAlignment="0" applyProtection="0">
      <alignment vertical="center"/>
    </xf>
    <xf numFmtId="0" fontId="34" fillId="26" borderId="46" applyNumberFormat="0" applyAlignment="0" applyProtection="0">
      <alignment vertical="center"/>
    </xf>
    <xf numFmtId="0" fontId="35" fillId="0" borderId="0" applyNumberFormat="0" applyFill="0" applyBorder="0" applyAlignment="0" applyProtection="0">
      <alignment vertical="center"/>
    </xf>
    <xf numFmtId="0" fontId="36" fillId="10" borderId="41" applyNumberFormat="0" applyAlignment="0" applyProtection="0">
      <alignment vertical="center"/>
    </xf>
    <xf numFmtId="0" fontId="37" fillId="7" borderId="0" applyNumberFormat="0" applyBorder="0" applyAlignment="0" applyProtection="0">
      <alignment vertical="center"/>
    </xf>
  </cellStyleXfs>
  <cellXfs count="438">
    <xf numFmtId="0" fontId="0" fillId="0" borderId="0" xfId="0"/>
    <xf numFmtId="9" fontId="8" fillId="0" borderId="1" xfId="2" applyFont="1" applyBorder="1" applyAlignment="1" applyProtection="1">
      <alignment vertical="center"/>
    </xf>
    <xf numFmtId="176" fontId="19" fillId="4" borderId="16" xfId="2" applyNumberFormat="1" applyFont="1" applyFill="1" applyBorder="1" applyAlignment="1" applyProtection="1">
      <alignment horizontal="center" vertical="center"/>
    </xf>
    <xf numFmtId="38" fontId="8" fillId="0" borderId="16" xfId="1" applyFont="1" applyBorder="1" applyAlignment="1" applyProtection="1">
      <alignment vertical="center"/>
    </xf>
    <xf numFmtId="38" fontId="8" fillId="0" borderId="25" xfId="1" applyFont="1" applyFill="1" applyBorder="1" applyAlignment="1" applyProtection="1"/>
    <xf numFmtId="38" fontId="8" fillId="0" borderId="0" xfId="1" applyFont="1" applyFill="1" applyBorder="1" applyAlignment="1" applyProtection="1"/>
    <xf numFmtId="9" fontId="3" fillId="0" borderId="0" xfId="2" applyFont="1" applyFill="1" applyBorder="1" applyAlignment="1" applyProtection="1"/>
    <xf numFmtId="38" fontId="5" fillId="0" borderId="1" xfId="1" applyFont="1" applyFill="1" applyBorder="1" applyAlignment="1" applyProtection="1">
      <alignment horizontal="center" vertical="center"/>
    </xf>
    <xf numFmtId="38" fontId="3" fillId="0" borderId="1" xfId="1" applyFont="1" applyBorder="1" applyAlignment="1" applyProtection="1">
      <alignment vertical="center"/>
    </xf>
    <xf numFmtId="38" fontId="3" fillId="0" borderId="1" xfId="1" applyFont="1" applyBorder="1" applyAlignment="1" applyProtection="1"/>
    <xf numFmtId="38" fontId="8" fillId="0" borderId="13" xfId="1" applyFont="1" applyFill="1" applyBorder="1" applyAlignment="1" applyProtection="1">
      <alignment horizontal="center" vertical="center" shrinkToFit="1"/>
    </xf>
    <xf numFmtId="38" fontId="8" fillId="0" borderId="1" xfId="1" applyFont="1" applyBorder="1" applyAlignment="1" applyProtection="1"/>
    <xf numFmtId="38" fontId="3" fillId="0" borderId="5" xfId="1" applyFont="1" applyBorder="1" applyAlignment="1" applyProtection="1">
      <alignment vertical="center"/>
    </xf>
    <xf numFmtId="9" fontId="3" fillId="0" borderId="0" xfId="2" applyFont="1" applyAlignment="1" applyProtection="1">
      <alignment vertical="center"/>
    </xf>
    <xf numFmtId="9" fontId="3" fillId="0" borderId="0" xfId="2" applyFont="1" applyAlignment="1" applyProtection="1"/>
    <xf numFmtId="0" fontId="8" fillId="2" borderId="7" xfId="0" applyFont="1" applyFill="1" applyBorder="1" applyAlignment="1" applyProtection="1">
      <alignment horizontal="center" vertical="center"/>
      <protection locked="0"/>
    </xf>
    <xf numFmtId="0" fontId="8" fillId="2" borderId="2"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protection locked="0"/>
    </xf>
    <xf numFmtId="0" fontId="3" fillId="2" borderId="2" xfId="0" applyFont="1" applyFill="1" applyBorder="1" applyAlignment="1" applyProtection="1">
      <alignment horizontal="center" vertical="center" wrapText="1"/>
      <protection locked="0"/>
    </xf>
    <xf numFmtId="38" fontId="8" fillId="2" borderId="12" xfId="1" applyFont="1" applyFill="1" applyBorder="1" applyAlignment="1" applyProtection="1">
      <alignment vertical="center"/>
      <protection locked="0"/>
    </xf>
    <xf numFmtId="0" fontId="8" fillId="2" borderId="11" xfId="0" applyFont="1" applyFill="1" applyBorder="1" applyAlignment="1" applyProtection="1">
      <alignment horizontal="center" vertical="center" shrinkToFit="1"/>
      <protection locked="0"/>
    </xf>
    <xf numFmtId="0" fontId="8" fillId="2" borderId="11" xfId="0" applyFont="1" applyFill="1" applyBorder="1" applyAlignment="1" applyProtection="1">
      <alignment horizontal="center" vertical="center"/>
      <protection locked="0"/>
    </xf>
    <xf numFmtId="38" fontId="8" fillId="2" borderId="2" xfId="1" applyFont="1" applyFill="1" applyBorder="1" applyAlignment="1" applyProtection="1">
      <alignment vertical="center"/>
      <protection locked="0"/>
    </xf>
    <xf numFmtId="38" fontId="8" fillId="3" borderId="2" xfId="1" applyFont="1" applyFill="1" applyBorder="1" applyAlignment="1" applyProtection="1">
      <alignment horizontal="center" vertical="center"/>
      <protection locked="0"/>
    </xf>
    <xf numFmtId="0" fontId="5" fillId="2" borderId="12" xfId="0" applyFont="1" applyFill="1" applyBorder="1" applyAlignment="1" applyProtection="1">
      <alignment horizontal="center" vertical="center" shrinkToFit="1"/>
      <protection locked="0"/>
      <extLst>
        <ext xmlns:xfpb="http://schemas.microsoft.com/office/spreadsheetml/2022/featurepropertybag" uri="{C7286773-470A-42A8-94C5-96B5CB345126}">
          <xfpb:xfComplement i="0"/>
        </ext>
      </extLst>
    </xf>
    <xf numFmtId="177" fontId="8" fillId="0" borderId="49" xfId="2" applyNumberFormat="1" applyFont="1" applyBorder="1" applyAlignment="1" applyProtection="1">
      <alignment vertical="center"/>
    </xf>
    <xf numFmtId="177" fontId="8" fillId="0" borderId="1" xfId="2" applyNumberFormat="1" applyFont="1" applyBorder="1" applyAlignment="1" applyProtection="1">
      <alignment vertical="center"/>
    </xf>
    <xf numFmtId="177" fontId="8" fillId="0" borderId="52" xfId="2" applyNumberFormat="1" applyFont="1" applyBorder="1" applyAlignment="1" applyProtection="1">
      <alignment vertical="center"/>
    </xf>
    <xf numFmtId="176" fontId="8" fillId="0" borderId="49" xfId="2" applyNumberFormat="1" applyFont="1" applyBorder="1" applyAlignment="1" applyProtection="1">
      <alignment vertical="center"/>
    </xf>
    <xf numFmtId="176" fontId="8" fillId="0" borderId="1" xfId="2" applyNumberFormat="1" applyFont="1" applyBorder="1" applyAlignment="1" applyProtection="1">
      <alignment vertical="center"/>
    </xf>
    <xf numFmtId="176" fontId="8" fillId="0" borderId="53" xfId="2" applyNumberFormat="1" applyFont="1" applyBorder="1" applyAlignment="1" applyProtection="1">
      <alignment vertical="center"/>
    </xf>
    <xf numFmtId="38" fontId="8" fillId="0" borderId="22" xfId="1" applyFont="1" applyBorder="1" applyAlignment="1" applyProtection="1">
      <alignment vertical="center"/>
    </xf>
    <xf numFmtId="38" fontId="8" fillId="0" borderId="30" xfId="1" applyFont="1" applyBorder="1" applyAlignment="1" applyProtection="1">
      <alignment vertical="center"/>
    </xf>
    <xf numFmtId="38" fontId="8" fillId="0" borderId="28" xfId="1" applyFont="1" applyBorder="1" applyAlignment="1" applyProtection="1">
      <alignment vertical="center"/>
    </xf>
    <xf numFmtId="38" fontId="8" fillId="3" borderId="2" xfId="1" applyFont="1" applyFill="1" applyBorder="1" applyAlignment="1" applyProtection="1">
      <alignment vertical="center" shrinkToFit="1"/>
      <protection locked="0"/>
    </xf>
    <xf numFmtId="38" fontId="8" fillId="3" borderId="2" xfId="1" applyFont="1" applyFill="1" applyBorder="1" applyAlignment="1" applyProtection="1">
      <alignment vertical="center"/>
      <protection locked="0"/>
    </xf>
    <xf numFmtId="38" fontId="8" fillId="0" borderId="3" xfId="1" applyFont="1" applyBorder="1" applyAlignment="1" applyProtection="1">
      <alignment vertical="center" shrinkToFit="1"/>
    </xf>
    <xf numFmtId="0" fontId="5" fillId="2" borderId="55" xfId="0" applyFont="1" applyFill="1" applyBorder="1" applyAlignment="1" applyProtection="1">
      <alignment horizontal="center" vertical="center" shrinkToFit="1"/>
      <protection locked="0"/>
      <extLst>
        <ext xmlns:xfpb="http://schemas.microsoft.com/office/spreadsheetml/2022/featurepropertybag" uri="{C7286773-470A-42A8-94C5-96B5CB345126}">
          <xfpb:xfComplement i="0"/>
        </ext>
      </extLst>
    </xf>
    <xf numFmtId="0" fontId="5" fillId="2" borderId="56" xfId="0" applyFont="1" applyFill="1" applyBorder="1" applyAlignment="1" applyProtection="1">
      <alignment horizontal="center" vertical="center" shrinkToFit="1"/>
      <protection locked="0"/>
      <extLst>
        <ext xmlns:xfpb="http://schemas.microsoft.com/office/spreadsheetml/2022/featurepropertybag" uri="{C7286773-470A-42A8-94C5-96B5CB345126}">
          <xfpb:xfComplement i="0"/>
        </ext>
      </extLst>
    </xf>
    <xf numFmtId="0" fontId="5" fillId="2" borderId="71" xfId="0" applyFont="1" applyFill="1" applyBorder="1" applyAlignment="1" applyProtection="1">
      <alignment horizontal="center" vertical="center" shrinkToFit="1"/>
      <protection locked="0"/>
      <extLst>
        <ext xmlns:xfpb="http://schemas.microsoft.com/office/spreadsheetml/2022/featurepropertybag" uri="{C7286773-470A-42A8-94C5-96B5CB345126}">
          <xfpb:xfComplement i="0"/>
        </ext>
      </extLst>
    </xf>
    <xf numFmtId="38" fontId="8" fillId="0" borderId="0" xfId="1" applyFont="1" applyBorder="1" applyAlignment="1" applyProtection="1">
      <alignment horizontal="center" vertical="center"/>
    </xf>
    <xf numFmtId="0" fontId="5" fillId="2" borderId="64" xfId="0" applyFont="1" applyFill="1" applyBorder="1" applyAlignment="1" applyProtection="1">
      <alignment horizontal="center" vertical="center" shrinkToFit="1"/>
      <protection locked="0"/>
      <extLst>
        <ext xmlns:xfpb="http://schemas.microsoft.com/office/spreadsheetml/2022/featurepropertybag" uri="{C7286773-470A-42A8-94C5-96B5CB345126}">
          <xfpb:xfComplement i="0"/>
        </ext>
      </extLst>
    </xf>
    <xf numFmtId="0" fontId="8" fillId="2" borderId="12" xfId="0" applyFont="1" applyFill="1" applyBorder="1" applyAlignment="1" applyProtection="1">
      <alignment horizontal="center" vertical="center" shrinkToFit="1"/>
      <protection locked="0"/>
      <extLst>
        <ext xmlns:xfpb="http://schemas.microsoft.com/office/spreadsheetml/2022/featurepropertybag" uri="{C7286773-470A-42A8-94C5-96B5CB345126}">
          <xfpb:xfComplement i="0"/>
        </ext>
      </extLst>
    </xf>
    <xf numFmtId="38" fontId="8" fillId="0" borderId="0" xfId="1" applyFont="1" applyBorder="1" applyAlignment="1" applyProtection="1">
      <alignment vertical="center"/>
    </xf>
    <xf numFmtId="0" fontId="5" fillId="2" borderId="83" xfId="0" applyFont="1" applyFill="1" applyBorder="1" applyAlignment="1" applyProtection="1">
      <alignment horizontal="center" vertical="center" shrinkToFit="1"/>
      <protection locked="0"/>
      <extLst>
        <ext xmlns:xfpb="http://schemas.microsoft.com/office/spreadsheetml/2022/featurepropertybag" uri="{C7286773-470A-42A8-94C5-96B5CB345126}">
          <xfpb:xfComplement i="0"/>
        </ext>
      </extLst>
    </xf>
    <xf numFmtId="0" fontId="5" fillId="2" borderId="86" xfId="0" applyFont="1" applyFill="1" applyBorder="1" applyAlignment="1" applyProtection="1">
      <alignment horizontal="center" vertical="center" shrinkToFit="1"/>
      <protection locked="0"/>
      <extLst>
        <ext xmlns:xfpb="http://schemas.microsoft.com/office/spreadsheetml/2022/featurepropertybag" uri="{C7286773-470A-42A8-94C5-96B5CB345126}">
          <xfpb:xfComplement i="0"/>
        </ext>
      </extLst>
    </xf>
    <xf numFmtId="0" fontId="5" fillId="2" borderId="87" xfId="0" applyFont="1" applyFill="1" applyBorder="1" applyAlignment="1" applyProtection="1">
      <alignment horizontal="center" vertical="center" shrinkToFit="1"/>
      <protection locked="0"/>
      <extLst>
        <ext xmlns:xfpb="http://schemas.microsoft.com/office/spreadsheetml/2022/featurepropertybag" uri="{C7286773-470A-42A8-94C5-96B5CB345126}">
          <xfpb:xfComplement i="0"/>
        </ext>
      </extLst>
    </xf>
    <xf numFmtId="0" fontId="5" fillId="2" borderId="88" xfId="0" applyFont="1" applyFill="1" applyBorder="1" applyAlignment="1" applyProtection="1">
      <alignment horizontal="center" vertical="center" shrinkToFit="1"/>
      <protection locked="0"/>
      <extLst>
        <ext xmlns:xfpb="http://schemas.microsoft.com/office/spreadsheetml/2022/featurepropertybag" uri="{C7286773-470A-42A8-94C5-96B5CB345126}">
          <xfpb:xfComplement i="0"/>
        </ext>
      </extLst>
    </xf>
    <xf numFmtId="0" fontId="5" fillId="0" borderId="0" xfId="0" applyFont="1"/>
    <xf numFmtId="0" fontId="3" fillId="0" borderId="0" xfId="0" applyFont="1"/>
    <xf numFmtId="0" fontId="38" fillId="0" borderId="0" xfId="0" applyFont="1"/>
    <xf numFmtId="0" fontId="18" fillId="0" borderId="0" xfId="0" applyFont="1"/>
    <xf numFmtId="0" fontId="5" fillId="0" borderId="0" xfId="0" applyFont="1" applyAlignment="1">
      <alignment horizontal="center" vertical="center"/>
    </xf>
    <xf numFmtId="0" fontId="5" fillId="0" borderId="0" xfId="0" applyFont="1" applyAlignment="1">
      <alignment horizontal="center"/>
    </xf>
    <xf numFmtId="0" fontId="17" fillId="0" borderId="0" xfId="0" applyFont="1" applyAlignment="1">
      <alignment horizontal="left" vertical="center"/>
    </xf>
    <xf numFmtId="0" fontId="5" fillId="0" borderId="0" xfId="0" applyFont="1" applyAlignment="1">
      <alignment horizontal="left"/>
    </xf>
    <xf numFmtId="0" fontId="3" fillId="0" borderId="0" xfId="0" applyFont="1" applyAlignment="1">
      <alignment horizontal="left"/>
    </xf>
    <xf numFmtId="0" fontId="17" fillId="0" borderId="0" xfId="0" applyFont="1" applyAlignment="1">
      <alignment horizontal="left"/>
    </xf>
    <xf numFmtId="0" fontId="3" fillId="0" borderId="6" xfId="0" applyFont="1" applyBorder="1" applyAlignment="1">
      <alignment horizontal="center" vertical="center"/>
    </xf>
    <xf numFmtId="0" fontId="3" fillId="0" borderId="4" xfId="0" applyFont="1" applyBorder="1" applyAlignment="1">
      <alignment horizontal="center" vertical="center" wrapText="1"/>
    </xf>
    <xf numFmtId="0" fontId="8" fillId="0" borderId="6" xfId="0" applyFont="1" applyBorder="1" applyAlignment="1">
      <alignment horizontal="center" vertical="center" wrapText="1"/>
    </xf>
    <xf numFmtId="0" fontId="8" fillId="2" borderId="7" xfId="0" applyFont="1" applyFill="1" applyBorder="1" applyAlignment="1">
      <alignment horizontal="center" vertical="center"/>
    </xf>
    <xf numFmtId="0" fontId="17" fillId="0" borderId="0" xfId="0" applyFont="1"/>
    <xf numFmtId="0" fontId="13" fillId="0" borderId="51" xfId="0" applyFont="1" applyBorder="1" applyAlignment="1">
      <alignment horizontal="center" vertical="center"/>
    </xf>
    <xf numFmtId="0" fontId="13" fillId="0" borderId="4" xfId="0" applyFont="1" applyBorder="1" applyAlignment="1">
      <alignment horizontal="center" vertical="center"/>
    </xf>
    <xf numFmtId="0" fontId="13" fillId="0" borderId="4" xfId="0" applyFont="1" applyBorder="1" applyAlignment="1">
      <alignment horizontal="center" vertical="center" wrapText="1"/>
    </xf>
    <xf numFmtId="0" fontId="13" fillId="0" borderId="1" xfId="0" applyFont="1" applyBorder="1" applyAlignment="1">
      <alignment horizontal="center" vertical="center" wrapText="1"/>
    </xf>
    <xf numFmtId="0" fontId="13" fillId="0" borderId="1" xfId="0" applyFont="1" applyBorder="1" applyAlignment="1">
      <alignment horizontal="center" vertical="center" wrapText="1" shrinkToFit="1"/>
    </xf>
    <xf numFmtId="0" fontId="13" fillId="0" borderId="15" xfId="0" applyFont="1" applyBorder="1" applyAlignment="1">
      <alignment horizontal="center" vertical="center" wrapText="1" shrinkToFit="1"/>
    </xf>
    <xf numFmtId="0" fontId="3" fillId="0" borderId="0" xfId="0" applyFont="1" applyAlignment="1">
      <alignment horizontal="right" vertical="center"/>
    </xf>
    <xf numFmtId="0" fontId="8" fillId="2" borderId="2" xfId="0" applyFont="1" applyFill="1" applyBorder="1" applyAlignment="1">
      <alignment horizontal="center" vertical="center" shrinkToFit="1"/>
    </xf>
    <xf numFmtId="0" fontId="8" fillId="2" borderId="2" xfId="0" applyFont="1" applyFill="1" applyBorder="1" applyAlignment="1">
      <alignment horizontal="center" vertical="center"/>
    </xf>
    <xf numFmtId="0" fontId="3" fillId="2" borderId="2" xfId="0" applyFont="1" applyFill="1" applyBorder="1" applyAlignment="1">
      <alignment horizontal="center" vertical="center" wrapText="1"/>
    </xf>
    <xf numFmtId="38" fontId="8" fillId="2" borderId="12" xfId="1" applyFont="1" applyFill="1" applyBorder="1" applyAlignment="1" applyProtection="1">
      <alignment vertical="center"/>
    </xf>
    <xf numFmtId="38" fontId="8" fillId="0" borderId="16" xfId="0" applyNumberFormat="1" applyFont="1" applyBorder="1" applyAlignment="1">
      <alignment vertical="center"/>
    </xf>
    <xf numFmtId="38" fontId="8" fillId="0" borderId="6" xfId="0" applyNumberFormat="1" applyFont="1" applyBorder="1" applyAlignment="1">
      <alignment vertical="center"/>
    </xf>
    <xf numFmtId="38" fontId="8" fillId="0" borderId="8" xfId="0" applyNumberFormat="1" applyFont="1" applyBorder="1" applyAlignment="1">
      <alignment vertical="center"/>
    </xf>
    <xf numFmtId="0" fontId="8" fillId="2" borderId="11" xfId="0" applyFont="1" applyFill="1" applyBorder="1" applyAlignment="1">
      <alignment horizontal="center" vertical="center" shrinkToFit="1"/>
    </xf>
    <xf numFmtId="0" fontId="8" fillId="2" borderId="11" xfId="0" applyFont="1" applyFill="1" applyBorder="1" applyAlignment="1">
      <alignment horizontal="center" vertical="center"/>
    </xf>
    <xf numFmtId="38" fontId="8" fillId="2" borderId="2" xfId="1" applyFont="1" applyFill="1" applyBorder="1" applyAlignment="1" applyProtection="1">
      <alignment vertical="center"/>
    </xf>
    <xf numFmtId="0" fontId="8" fillId="0" borderId="25" xfId="0" applyFont="1" applyBorder="1" applyAlignment="1">
      <alignment horizontal="left" vertical="center"/>
    </xf>
    <xf numFmtId="0" fontId="8" fillId="0" borderId="25" xfId="0" applyFont="1" applyBorder="1" applyAlignment="1">
      <alignment horizontal="left" vertical="top"/>
    </xf>
    <xf numFmtId="0" fontId="8" fillId="0" borderId="25" xfId="0" applyFont="1" applyBorder="1" applyAlignment="1">
      <alignment horizontal="center" vertical="center"/>
    </xf>
    <xf numFmtId="0" fontId="4" fillId="0" borderId="25" xfId="0" applyFont="1" applyBorder="1" applyAlignment="1">
      <alignment horizontal="left" vertical="top" wrapText="1"/>
    </xf>
    <xf numFmtId="38" fontId="8" fillId="0" borderId="0" xfId="0" applyNumberFormat="1" applyFont="1"/>
    <xf numFmtId="0" fontId="8" fillId="0" borderId="0" xfId="0" applyFont="1" applyAlignment="1">
      <alignment horizontal="center"/>
    </xf>
    <xf numFmtId="0" fontId="8" fillId="0" borderId="0" xfId="0" applyFont="1" applyAlignment="1">
      <alignment horizontal="left" vertical="center"/>
    </xf>
    <xf numFmtId="0" fontId="8" fillId="0" borderId="0" xfId="0" applyFont="1" applyAlignment="1">
      <alignment horizontal="left" vertical="top"/>
    </xf>
    <xf numFmtId="0" fontId="8" fillId="0" borderId="0" xfId="0" applyFont="1" applyAlignment="1">
      <alignment horizontal="center" vertical="center"/>
    </xf>
    <xf numFmtId="0" fontId="4" fillId="0" borderId="0" xfId="0" applyFont="1" applyAlignment="1">
      <alignment horizontal="left" vertical="top" wrapText="1"/>
    </xf>
    <xf numFmtId="0" fontId="8" fillId="0" borderId="4" xfId="0" applyFont="1" applyBorder="1" applyAlignment="1">
      <alignment horizontal="center" vertical="center"/>
    </xf>
    <xf numFmtId="0" fontId="3" fillId="0" borderId="4" xfId="0" applyFont="1" applyBorder="1" applyAlignment="1">
      <alignment vertical="center"/>
    </xf>
    <xf numFmtId="0" fontId="13" fillId="0" borderId="4" xfId="0" applyFont="1" applyBorder="1" applyAlignment="1">
      <alignment vertical="center"/>
    </xf>
    <xf numFmtId="0" fontId="13" fillId="0" borderId="4" xfId="0" applyFont="1" applyBorder="1" applyAlignment="1">
      <alignment horizontal="center" vertical="center" wrapText="1" shrinkToFit="1"/>
    </xf>
    <xf numFmtId="0" fontId="13" fillId="0" borderId="77" xfId="0" applyFont="1" applyBorder="1" applyAlignment="1">
      <alignment horizontal="center" vertical="center" wrapText="1" shrinkToFit="1"/>
    </xf>
    <xf numFmtId="0" fontId="13" fillId="0" borderId="52" xfId="0" applyFont="1" applyBorder="1" applyAlignment="1">
      <alignment horizontal="center" vertical="center" wrapText="1"/>
    </xf>
    <xf numFmtId="38" fontId="8" fillId="0" borderId="48" xfId="0" applyNumberFormat="1" applyFont="1" applyBorder="1" applyAlignment="1">
      <alignment vertical="center"/>
    </xf>
    <xf numFmtId="38" fontId="8" fillId="0" borderId="49" xfId="0" applyNumberFormat="1" applyFont="1" applyBorder="1" applyAlignment="1">
      <alignment vertical="center"/>
    </xf>
    <xf numFmtId="0" fontId="8" fillId="0" borderId="49" xfId="0" applyFont="1" applyBorder="1" applyAlignment="1">
      <alignment horizontal="center" vertical="center"/>
    </xf>
    <xf numFmtId="177" fontId="8" fillId="0" borderId="54" xfId="0" applyNumberFormat="1" applyFont="1" applyBorder="1" applyAlignment="1">
      <alignment vertical="center" wrapText="1"/>
    </xf>
    <xf numFmtId="38" fontId="8" fillId="0" borderId="54" xfId="0" applyNumberFormat="1" applyFont="1" applyBorder="1" applyAlignment="1">
      <alignment vertical="center"/>
    </xf>
    <xf numFmtId="0" fontId="8" fillId="0" borderId="0" xfId="0" applyFont="1" applyAlignment="1">
      <alignment vertical="center" wrapText="1"/>
    </xf>
    <xf numFmtId="38" fontId="8" fillId="0" borderId="1" xfId="0" applyNumberFormat="1" applyFont="1" applyBorder="1" applyAlignment="1">
      <alignment vertical="center"/>
    </xf>
    <xf numFmtId="0" fontId="8" fillId="0" borderId="1" xfId="0" applyFont="1" applyBorder="1" applyAlignment="1">
      <alignment horizontal="center" vertical="center"/>
    </xf>
    <xf numFmtId="177" fontId="8" fillId="0" borderId="18" xfId="0" applyNumberFormat="1" applyFont="1" applyBorder="1" applyAlignment="1">
      <alignment vertical="center" wrapText="1"/>
    </xf>
    <xf numFmtId="0" fontId="3" fillId="0" borderId="18" xfId="0" applyFont="1" applyBorder="1"/>
    <xf numFmtId="0" fontId="13" fillId="0" borderId="0" xfId="0" applyFont="1" applyAlignment="1">
      <alignment horizontal="center" vertical="center"/>
    </xf>
    <xf numFmtId="38" fontId="8" fillId="0" borderId="50" xfId="0" applyNumberFormat="1" applyFont="1" applyBorder="1" applyAlignment="1">
      <alignment vertical="center"/>
    </xf>
    <xf numFmtId="38" fontId="8" fillId="0" borderId="52" xfId="0" applyNumberFormat="1" applyFont="1" applyBorder="1" applyAlignment="1">
      <alignment vertical="center"/>
    </xf>
    <xf numFmtId="0" fontId="8" fillId="0" borderId="53" xfId="0" applyFont="1" applyBorder="1" applyAlignment="1">
      <alignment horizontal="center" vertical="center"/>
    </xf>
    <xf numFmtId="177" fontId="8" fillId="0" borderId="29" xfId="0" applyNumberFormat="1" applyFont="1" applyBorder="1" applyAlignment="1">
      <alignment vertical="center" wrapText="1"/>
    </xf>
    <xf numFmtId="0" fontId="3" fillId="0" borderId="29" xfId="0" applyFont="1" applyBorder="1"/>
    <xf numFmtId="177" fontId="8" fillId="0" borderId="0" xfId="0" applyNumberFormat="1" applyFont="1" applyAlignment="1">
      <alignment vertical="center" wrapText="1"/>
    </xf>
    <xf numFmtId="0" fontId="8" fillId="0" borderId="0" xfId="0" applyFont="1" applyAlignment="1">
      <alignment horizontal="center" vertical="center" shrinkToFit="1"/>
    </xf>
    <xf numFmtId="38" fontId="8" fillId="0" borderId="0" xfId="1" applyFont="1" applyFill="1" applyBorder="1" applyAlignment="1" applyProtection="1">
      <alignment vertical="center"/>
    </xf>
    <xf numFmtId="38" fontId="8" fillId="0" borderId="0" xfId="0" applyNumberFormat="1" applyFont="1" applyAlignment="1">
      <alignment vertical="center"/>
    </xf>
    <xf numFmtId="9" fontId="8" fillId="0" borderId="0" xfId="0" applyNumberFormat="1" applyFont="1" applyAlignment="1">
      <alignment vertical="center"/>
    </xf>
    <xf numFmtId="38" fontId="8" fillId="0" borderId="0" xfId="0" applyNumberFormat="1" applyFont="1" applyAlignment="1">
      <alignment horizontal="center" vertical="center"/>
    </xf>
    <xf numFmtId="38" fontId="17" fillId="0" borderId="0" xfId="0" applyNumberFormat="1" applyFont="1" applyAlignment="1">
      <alignment vertical="center"/>
    </xf>
    <xf numFmtId="0" fontId="8" fillId="0" borderId="4" xfId="0" applyFont="1" applyBorder="1" applyAlignment="1">
      <alignment horizontal="center"/>
    </xf>
    <xf numFmtId="0" fontId="8" fillId="0" borderId="0" xfId="0" applyFont="1"/>
    <xf numFmtId="0" fontId="7" fillId="0" borderId="1" xfId="0" applyFont="1" applyBorder="1" applyAlignment="1">
      <alignment horizontal="center" vertical="center"/>
    </xf>
    <xf numFmtId="0" fontId="13" fillId="0" borderId="1" xfId="0" applyFont="1" applyBorder="1" applyAlignment="1">
      <alignment horizontal="center" vertical="center"/>
    </xf>
    <xf numFmtId="38" fontId="5" fillId="0" borderId="1" xfId="0" applyNumberFormat="1" applyFont="1" applyBorder="1" applyAlignment="1">
      <alignment vertical="center"/>
    </xf>
    <xf numFmtId="38" fontId="5" fillId="0" borderId="3" xfId="0" applyNumberFormat="1" applyFont="1" applyBorder="1" applyAlignment="1">
      <alignment horizontal="center" vertical="center"/>
    </xf>
    <xf numFmtId="38" fontId="5" fillId="0" borderId="1" xfId="0" applyNumberFormat="1" applyFont="1" applyBorder="1" applyAlignment="1">
      <alignment horizontal="center" vertical="center"/>
    </xf>
    <xf numFmtId="38" fontId="5" fillId="0" borderId="1" xfId="0" applyNumberFormat="1" applyFont="1" applyBorder="1" applyAlignment="1">
      <alignment horizontal="center" vertical="center" wrapText="1"/>
    </xf>
    <xf numFmtId="0" fontId="8" fillId="0" borderId="1" xfId="0" applyFont="1" applyBorder="1" applyAlignment="1">
      <alignment horizontal="center" vertical="center" wrapText="1"/>
    </xf>
    <xf numFmtId="38" fontId="3" fillId="0" borderId="0" xfId="0" applyNumberFormat="1" applyFont="1"/>
    <xf numFmtId="0" fontId="17" fillId="0" borderId="1" xfId="0" applyFont="1" applyBorder="1" applyAlignment="1">
      <alignment horizontal="center" vertical="center"/>
    </xf>
    <xf numFmtId="0" fontId="14" fillId="0" borderId="0" xfId="0" applyFont="1" applyAlignment="1">
      <alignment horizontal="center" vertical="center"/>
    </xf>
    <xf numFmtId="0" fontId="3" fillId="0" borderId="0" xfId="0" applyFont="1" applyAlignment="1">
      <alignment horizontal="center"/>
    </xf>
    <xf numFmtId="0" fontId="3" fillId="0" borderId="1" xfId="0" applyFont="1" applyBorder="1" applyAlignment="1">
      <alignment vertical="center"/>
    </xf>
    <xf numFmtId="0" fontId="3" fillId="0" borderId="1" xfId="0" applyFont="1" applyBorder="1"/>
    <xf numFmtId="0" fontId="17" fillId="0" borderId="0" xfId="0" applyFont="1" applyAlignment="1">
      <alignment vertical="center"/>
    </xf>
    <xf numFmtId="0" fontId="3" fillId="0" borderId="0" xfId="0" applyFont="1" applyAlignment="1">
      <alignment horizontal="left" shrinkToFit="1"/>
    </xf>
    <xf numFmtId="2" fontId="3" fillId="0" borderId="1" xfId="0" applyNumberFormat="1" applyFont="1" applyBorder="1" applyAlignment="1">
      <alignment vertical="center"/>
    </xf>
    <xf numFmtId="0" fontId="14" fillId="0" borderId="0" xfId="0" applyFont="1" applyAlignment="1">
      <alignment vertical="center"/>
    </xf>
    <xf numFmtId="0" fontId="6" fillId="0" borderId="0" xfId="0" applyFont="1"/>
    <xf numFmtId="0" fontId="13" fillId="0" borderId="10" xfId="0" applyFont="1" applyBorder="1" applyAlignment="1">
      <alignment horizontal="center" vertical="center" shrinkToFit="1"/>
    </xf>
    <xf numFmtId="0" fontId="3" fillId="0" borderId="26" xfId="0" applyFont="1" applyBorder="1" applyAlignment="1">
      <alignment horizontal="left" shrinkToFit="1"/>
    </xf>
    <xf numFmtId="0" fontId="3" fillId="0" borderId="26" xfId="0" applyFont="1" applyBorder="1"/>
    <xf numFmtId="0" fontId="13" fillId="0" borderId="23" xfId="0" applyFont="1" applyBorder="1" applyAlignment="1">
      <alignment horizontal="center" vertical="center" shrinkToFit="1"/>
    </xf>
    <xf numFmtId="38" fontId="8" fillId="3" borderId="2" xfId="1" applyFont="1" applyFill="1" applyBorder="1" applyAlignment="1" applyProtection="1">
      <alignment vertical="center" shrinkToFit="1"/>
    </xf>
    <xf numFmtId="38" fontId="8" fillId="0" borderId="3" xfId="0" applyNumberFormat="1" applyFont="1" applyBorder="1" applyAlignment="1">
      <alignment horizontal="center" vertical="center"/>
    </xf>
    <xf numFmtId="178" fontId="3" fillId="0" borderId="1" xfId="0" applyNumberFormat="1" applyFont="1" applyBorder="1" applyAlignment="1">
      <alignment horizontal="center" vertical="center"/>
    </xf>
    <xf numFmtId="0" fontId="3" fillId="0" borderId="1" xfId="0" applyFont="1" applyBorder="1" applyAlignment="1">
      <alignment vertical="center" wrapText="1"/>
    </xf>
    <xf numFmtId="0" fontId="5" fillId="0" borderId="0" xfId="0" applyFont="1" applyAlignment="1">
      <alignment horizontal="left" vertical="center" shrinkToFit="1"/>
    </xf>
    <xf numFmtId="0" fontId="3" fillId="0" borderId="0" xfId="0" applyFont="1" applyAlignment="1">
      <alignment horizontal="left" vertical="center"/>
    </xf>
    <xf numFmtId="0" fontId="3" fillId="0" borderId="0" xfId="0" applyFont="1" applyAlignment="1">
      <alignment horizontal="left" vertical="top" shrinkToFit="1"/>
    </xf>
    <xf numFmtId="0" fontId="3" fillId="0" borderId="26" xfId="0" applyFont="1" applyBorder="1" applyAlignment="1">
      <alignment horizontal="left" vertical="top" shrinkToFit="1"/>
    </xf>
    <xf numFmtId="0" fontId="3" fillId="0" borderId="3" xfId="0" applyFont="1" applyBorder="1"/>
    <xf numFmtId="0" fontId="13" fillId="0" borderId="4" xfId="0" applyFont="1" applyBorder="1" applyAlignment="1">
      <alignment horizontal="center" vertical="center" shrinkToFit="1"/>
    </xf>
    <xf numFmtId="0" fontId="15" fillId="0" borderId="0" xfId="0" applyFont="1" applyAlignment="1">
      <alignment vertical="center" textRotation="255"/>
    </xf>
    <xf numFmtId="0" fontId="3" fillId="0" borderId="6" xfId="0" applyFont="1" applyBorder="1" applyAlignment="1">
      <alignment horizontal="center" vertical="center" shrinkToFit="1"/>
    </xf>
    <xf numFmtId="38" fontId="8" fillId="3" borderId="2" xfId="1" applyFont="1" applyFill="1" applyBorder="1" applyAlignment="1" applyProtection="1">
      <alignment horizontal="center" vertical="center"/>
    </xf>
    <xf numFmtId="38" fontId="8" fillId="0" borderId="3" xfId="0" applyNumberFormat="1" applyFont="1" applyBorder="1" applyAlignment="1">
      <alignment vertical="center"/>
    </xf>
    <xf numFmtId="178" fontId="3" fillId="0" borderId="1" xfId="0" applyNumberFormat="1" applyFont="1" applyBorder="1" applyAlignment="1">
      <alignment vertical="center"/>
    </xf>
    <xf numFmtId="177" fontId="3" fillId="0" borderId="1" xfId="0" applyNumberFormat="1" applyFont="1" applyBorder="1" applyAlignment="1">
      <alignment vertical="center"/>
    </xf>
    <xf numFmtId="0" fontId="8" fillId="0" borderId="0" xfId="0" applyFont="1" applyAlignment="1">
      <alignment horizontal="left" shrinkToFit="1"/>
    </xf>
    <xf numFmtId="0" fontId="8" fillId="0" borderId="1" xfId="0" applyFont="1" applyBorder="1" applyAlignment="1">
      <alignment vertical="center"/>
    </xf>
    <xf numFmtId="0" fontId="8" fillId="0" borderId="0" xfId="0" applyFont="1" applyAlignment="1">
      <alignment vertical="center"/>
    </xf>
    <xf numFmtId="0" fontId="5" fillId="0" borderId="1" xfId="0" applyFont="1" applyBorder="1" applyAlignment="1">
      <alignment horizontal="center" vertical="center" shrinkToFit="1"/>
    </xf>
    <xf numFmtId="0" fontId="3" fillId="0" borderId="0" xfId="0" applyFont="1" applyAlignment="1">
      <alignment vertical="center"/>
    </xf>
    <xf numFmtId="0" fontId="5" fillId="2" borderId="55" xfId="0" applyFont="1" applyFill="1" applyBorder="1" applyAlignment="1">
      <alignment horizontal="center" vertical="center" shrinkToFit="1"/>
      <extLst>
        <ext xmlns:xfpb="http://schemas.microsoft.com/office/spreadsheetml/2022/featurepropertybag" uri="{C7286773-470A-42A8-94C5-96B5CB345126}">
          <xfpb:xfComplement i="0"/>
        </ext>
      </extLst>
    </xf>
    <xf numFmtId="0" fontId="3" fillId="2" borderId="82" xfId="0" applyFont="1" applyFill="1" applyBorder="1" applyAlignment="1">
      <alignment horizontal="left" vertical="center" wrapText="1" shrinkToFit="1"/>
    </xf>
    <xf numFmtId="0" fontId="5" fillId="2" borderId="83" xfId="0" applyFont="1" applyFill="1" applyBorder="1" applyAlignment="1">
      <alignment horizontal="center" vertical="center" shrinkToFit="1"/>
      <extLst>
        <ext xmlns:xfpb="http://schemas.microsoft.com/office/spreadsheetml/2022/featurepropertybag" uri="{C7286773-470A-42A8-94C5-96B5CB345126}">
          <xfpb:xfComplement i="0"/>
        </ext>
      </extLst>
    </xf>
    <xf numFmtId="0" fontId="3" fillId="2" borderId="57" xfId="0" applyFont="1" applyFill="1" applyBorder="1" applyAlignment="1">
      <alignment vertical="center" wrapText="1"/>
    </xf>
    <xf numFmtId="0" fontId="5" fillId="2" borderId="56" xfId="0" applyFont="1" applyFill="1" applyBorder="1" applyAlignment="1">
      <alignment horizontal="center" vertical="center" shrinkToFit="1"/>
      <extLst>
        <ext xmlns:xfpb="http://schemas.microsoft.com/office/spreadsheetml/2022/featurepropertybag" uri="{C7286773-470A-42A8-94C5-96B5CB345126}">
          <xfpb:xfComplement i="0"/>
        </ext>
      </extLst>
    </xf>
    <xf numFmtId="0" fontId="3" fillId="2" borderId="82" xfId="0" applyFont="1" applyFill="1" applyBorder="1" applyAlignment="1">
      <alignment vertical="center" wrapText="1"/>
    </xf>
    <xf numFmtId="0" fontId="12" fillId="2" borderId="57" xfId="0" applyFont="1" applyFill="1" applyBorder="1" applyAlignment="1">
      <alignment horizontal="left" vertical="center" wrapText="1"/>
    </xf>
    <xf numFmtId="0" fontId="13" fillId="2" borderId="82" xfId="0" applyFont="1" applyFill="1" applyBorder="1" applyAlignment="1">
      <alignment vertical="center" wrapText="1"/>
    </xf>
    <xf numFmtId="0" fontId="13" fillId="2" borderId="58" xfId="0" applyFont="1" applyFill="1" applyBorder="1" applyAlignment="1">
      <alignment vertical="center" wrapText="1"/>
    </xf>
    <xf numFmtId="0" fontId="3" fillId="0" borderId="0" xfId="0" applyFont="1" applyAlignment="1">
      <alignment vertical="center" wrapText="1"/>
    </xf>
    <xf numFmtId="0" fontId="3" fillId="0" borderId="0" xfId="0" applyFont="1" applyAlignment="1">
      <alignment wrapText="1"/>
    </xf>
    <xf numFmtId="0" fontId="5" fillId="2" borderId="71" xfId="0" applyFont="1" applyFill="1" applyBorder="1" applyAlignment="1">
      <alignment horizontal="center" vertical="center" shrinkToFit="1"/>
      <extLst>
        <ext xmlns:xfpb="http://schemas.microsoft.com/office/spreadsheetml/2022/featurepropertybag" uri="{C7286773-470A-42A8-94C5-96B5CB345126}">
          <xfpb:xfComplement i="0"/>
        </ext>
      </extLst>
    </xf>
    <xf numFmtId="0" fontId="3" fillId="2" borderId="85" xfId="0" applyFont="1" applyFill="1" applyBorder="1" applyAlignment="1">
      <alignment vertical="center" wrapText="1"/>
    </xf>
    <xf numFmtId="0" fontId="5" fillId="2" borderId="86" xfId="0" applyFont="1" applyFill="1" applyBorder="1" applyAlignment="1">
      <alignment horizontal="center" vertical="center" shrinkToFit="1"/>
      <extLst>
        <ext xmlns:xfpb="http://schemas.microsoft.com/office/spreadsheetml/2022/featurepropertybag" uri="{C7286773-470A-42A8-94C5-96B5CB345126}">
          <xfpb:xfComplement i="0"/>
        </ext>
      </extLst>
    </xf>
    <xf numFmtId="0" fontId="3" fillId="2" borderId="69" xfId="0" applyFont="1" applyFill="1" applyBorder="1" applyAlignment="1">
      <alignment vertical="center" wrapText="1"/>
    </xf>
    <xf numFmtId="0" fontId="5" fillId="2" borderId="64" xfId="0" applyFont="1" applyFill="1" applyBorder="1" applyAlignment="1">
      <alignment horizontal="center" vertical="center" shrinkToFit="1"/>
      <extLst>
        <ext xmlns:xfpb="http://schemas.microsoft.com/office/spreadsheetml/2022/featurepropertybag" uri="{C7286773-470A-42A8-94C5-96B5CB345126}">
          <xfpb:xfComplement i="0"/>
        </ext>
      </extLst>
    </xf>
    <xf numFmtId="0" fontId="3" fillId="2" borderId="84" xfId="0" applyFont="1" applyFill="1" applyBorder="1" applyAlignment="1">
      <alignment vertical="center" wrapText="1"/>
    </xf>
    <xf numFmtId="0" fontId="5" fillId="2" borderId="87" xfId="0" applyFont="1" applyFill="1" applyBorder="1" applyAlignment="1">
      <alignment horizontal="center" vertical="center" shrinkToFit="1"/>
      <extLst>
        <ext xmlns:xfpb="http://schemas.microsoft.com/office/spreadsheetml/2022/featurepropertybag" uri="{C7286773-470A-42A8-94C5-96B5CB345126}">
          <xfpb:xfComplement i="0"/>
        </ext>
      </extLst>
    </xf>
    <xf numFmtId="0" fontId="3" fillId="2" borderId="65" xfId="0" applyFont="1" applyFill="1" applyBorder="1" applyAlignment="1">
      <alignment vertical="center" wrapText="1"/>
    </xf>
    <xf numFmtId="0" fontId="8" fillId="4" borderId="0" xfId="0" applyFont="1" applyFill="1" applyAlignment="1">
      <alignment horizontal="center" vertical="center" wrapText="1" shrinkToFit="1"/>
    </xf>
    <xf numFmtId="0" fontId="3" fillId="4" borderId="0" xfId="0" applyFont="1" applyFill="1" applyAlignment="1">
      <alignment vertical="center" wrapText="1"/>
    </xf>
    <xf numFmtId="0" fontId="8" fillId="4" borderId="0" xfId="0" applyFont="1" applyFill="1" applyAlignment="1">
      <alignment horizontal="center" vertical="center" wrapText="1"/>
    </xf>
    <xf numFmtId="0" fontId="3" fillId="4" borderId="0" xfId="0" applyFont="1" applyFill="1" applyAlignment="1">
      <alignment wrapText="1"/>
    </xf>
    <xf numFmtId="0" fontId="13" fillId="4" borderId="0" xfId="0" applyFont="1" applyFill="1" applyAlignment="1">
      <alignment vertical="center" wrapText="1"/>
    </xf>
    <xf numFmtId="0" fontId="5" fillId="2" borderId="88" xfId="0" applyFont="1" applyFill="1" applyBorder="1" applyAlignment="1">
      <alignment horizontal="center" vertical="center" shrinkToFit="1"/>
      <extLst>
        <ext xmlns:xfpb="http://schemas.microsoft.com/office/spreadsheetml/2022/featurepropertybag" uri="{C7286773-470A-42A8-94C5-96B5CB345126}">
          <xfpb:xfComplement i="0"/>
        </ext>
      </extLst>
    </xf>
    <xf numFmtId="0" fontId="9" fillId="2" borderId="57" xfId="0" applyFont="1" applyFill="1" applyBorder="1" applyAlignment="1">
      <alignment horizontal="left" vertical="center" wrapText="1"/>
    </xf>
    <xf numFmtId="0" fontId="9" fillId="2" borderId="57" xfId="0" applyFont="1" applyFill="1" applyBorder="1" applyAlignment="1">
      <alignment vertical="center" wrapText="1"/>
    </xf>
    <xf numFmtId="0" fontId="3" fillId="2" borderId="89" xfId="0" applyFont="1" applyFill="1" applyBorder="1" applyAlignment="1">
      <alignment vertical="center"/>
    </xf>
    <xf numFmtId="0" fontId="13" fillId="2" borderId="57" xfId="0" applyFont="1" applyFill="1" applyBorder="1" applyAlignment="1">
      <alignment vertical="center" wrapText="1"/>
    </xf>
    <xf numFmtId="0" fontId="13" fillId="2" borderId="89" xfId="0" applyFont="1" applyFill="1" applyBorder="1" applyAlignment="1">
      <alignment vertical="center" wrapText="1"/>
    </xf>
    <xf numFmtId="0" fontId="3" fillId="2" borderId="65" xfId="0" applyFont="1" applyFill="1" applyBorder="1" applyAlignment="1">
      <alignment vertical="center"/>
    </xf>
    <xf numFmtId="3" fontId="3" fillId="0" borderId="1" xfId="0" applyNumberFormat="1" applyFont="1" applyBorder="1" applyAlignment="1">
      <alignment vertical="center"/>
    </xf>
    <xf numFmtId="0" fontId="13" fillId="2" borderId="57" xfId="0" applyFont="1" applyFill="1" applyBorder="1" applyAlignment="1">
      <alignment vertical="center" wrapText="1" shrinkToFit="1"/>
    </xf>
    <xf numFmtId="0" fontId="3" fillId="2" borderId="89" xfId="0" applyFont="1" applyFill="1" applyBorder="1" applyAlignment="1">
      <alignment vertical="center" wrapText="1"/>
    </xf>
    <xf numFmtId="0" fontId="3" fillId="0" borderId="0" xfId="0" applyFont="1" applyAlignment="1">
      <alignment horizontal="left" vertical="center" shrinkToFit="1"/>
    </xf>
    <xf numFmtId="0" fontId="3" fillId="0" borderId="0" xfId="0" applyFont="1" applyAlignment="1">
      <alignment horizontal="left" vertical="center" wrapText="1" shrinkToFit="1"/>
    </xf>
    <xf numFmtId="0" fontId="5" fillId="0" borderId="0" xfId="0" applyFont="1" applyAlignment="1">
      <alignment vertical="center" shrinkToFit="1"/>
    </xf>
    <xf numFmtId="0" fontId="5" fillId="2" borderId="12" xfId="0" applyFont="1" applyFill="1" applyBorder="1" applyAlignment="1">
      <alignment horizontal="center" vertical="center" shrinkToFit="1"/>
      <extLst>
        <ext xmlns:xfpb="http://schemas.microsoft.com/office/spreadsheetml/2022/featurepropertybag" uri="{C7286773-470A-42A8-94C5-96B5CB345126}">
          <xfpb:xfComplement i="0"/>
        </ext>
      </extLst>
    </xf>
    <xf numFmtId="0" fontId="8" fillId="2" borderId="12" xfId="0" applyFont="1" applyFill="1" applyBorder="1" applyAlignment="1">
      <alignment horizontal="center" vertical="center" shrinkToFit="1"/>
      <extLst>
        <ext xmlns:xfpb="http://schemas.microsoft.com/office/spreadsheetml/2022/featurepropertybag" uri="{C7286773-470A-42A8-94C5-96B5CB345126}">
          <xfpb:xfComplement i="0"/>
        </ext>
      </extLst>
    </xf>
    <xf numFmtId="0" fontId="5" fillId="4" borderId="0" xfId="0" applyFont="1" applyFill="1" applyAlignment="1">
      <alignment horizontal="center" vertical="center" shrinkToFit="1"/>
    </xf>
    <xf numFmtId="0" fontId="3" fillId="4" borderId="0" xfId="0" applyFont="1" applyFill="1" applyAlignment="1">
      <alignment horizontal="left" vertical="center"/>
    </xf>
    <xf numFmtId="0" fontId="19" fillId="0" borderId="0" xfId="0" applyFont="1" applyAlignment="1">
      <alignment vertical="center"/>
    </xf>
    <xf numFmtId="0" fontId="5" fillId="0" borderId="0" xfId="0" applyFont="1" applyAlignment="1">
      <alignment vertical="center"/>
    </xf>
    <xf numFmtId="0" fontId="3" fillId="0" borderId="0" xfId="0" applyFont="1" applyAlignment="1">
      <alignment horizontal="center" vertical="center" wrapText="1"/>
    </xf>
    <xf numFmtId="9" fontId="19" fillId="0" borderId="0" xfId="0" applyNumberFormat="1" applyFont="1" applyAlignment="1">
      <alignment horizontal="center" vertical="center"/>
    </xf>
    <xf numFmtId="0" fontId="13" fillId="0" borderId="0" xfId="0" applyFont="1" applyAlignment="1">
      <alignment horizontal="left" vertical="center" wrapText="1"/>
    </xf>
    <xf numFmtId="0" fontId="5" fillId="0" borderId="3" xfId="0" applyFont="1" applyBorder="1" applyAlignment="1">
      <alignment horizontal="center" vertical="center" shrinkToFit="1"/>
      <extLst>
        <ext xmlns:xfpb="http://schemas.microsoft.com/office/spreadsheetml/2022/featurepropertybag" uri="{C7286773-470A-42A8-94C5-96B5CB345126}">
          <xfpb:xfComplement i="0"/>
        </ext>
      </extLst>
    </xf>
    <xf numFmtId="0" fontId="8" fillId="0" borderId="0" xfId="0" applyFont="1" applyAlignment="1">
      <alignment vertical="top" wrapText="1"/>
    </xf>
    <xf numFmtId="38" fontId="8" fillId="3" borderId="2" xfId="1" applyFont="1" applyFill="1" applyBorder="1" applyAlignment="1" applyProtection="1">
      <alignment horizontal="center" vertical="center" shrinkToFit="1"/>
    </xf>
    <xf numFmtId="0" fontId="13" fillId="0" borderId="47" xfId="0" applyFont="1" applyBorder="1" applyAlignment="1">
      <alignment horizontal="center" vertical="center"/>
    </xf>
    <xf numFmtId="0" fontId="13" fillId="0" borderId="53" xfId="0" applyFont="1" applyBorder="1" applyAlignment="1">
      <alignment horizontal="center" vertical="center" wrapText="1" shrinkToFit="1"/>
    </xf>
    <xf numFmtId="0" fontId="13" fillId="0" borderId="53" xfId="0" applyFont="1" applyBorder="1" applyAlignment="1">
      <alignment horizontal="center" wrapText="1"/>
    </xf>
    <xf numFmtId="0" fontId="8" fillId="0" borderId="2" xfId="0" applyFont="1" applyBorder="1" applyAlignment="1">
      <alignment horizontal="center" vertical="center" wrapText="1"/>
    </xf>
    <xf numFmtId="38" fontId="17" fillId="0" borderId="0" xfId="0" applyNumberFormat="1" applyFont="1"/>
    <xf numFmtId="0" fontId="3" fillId="0" borderId="12" xfId="0" applyFont="1" applyBorder="1" applyAlignment="1">
      <alignment vertical="center" shrinkToFit="1"/>
    </xf>
    <xf numFmtId="0" fontId="5" fillId="2" borderId="90" xfId="0" applyFont="1" applyFill="1" applyBorder="1" applyAlignment="1">
      <alignment horizontal="center" vertical="center" shrinkToFit="1"/>
      <extLst>
        <ext xmlns:xfpb="http://schemas.microsoft.com/office/spreadsheetml/2022/featurepropertybag" uri="{C7286773-470A-42A8-94C5-96B5CB345126}">
          <xfpb:xfComplement i="0"/>
        </ext>
      </extLst>
    </xf>
    <xf numFmtId="0" fontId="8" fillId="2" borderId="90" xfId="0" applyFont="1" applyFill="1" applyBorder="1" applyAlignment="1">
      <alignment horizontal="center" vertical="center" shrinkToFit="1"/>
      <extLst>
        <ext xmlns:xfpb="http://schemas.microsoft.com/office/spreadsheetml/2022/featurepropertybag" uri="{C7286773-470A-42A8-94C5-96B5CB345126}">
          <xfpb:xfComplement i="0"/>
        </ext>
      </extLst>
    </xf>
    <xf numFmtId="0" fontId="5" fillId="2" borderId="14" xfId="0" applyFont="1" applyFill="1" applyBorder="1" applyAlignment="1">
      <alignment vertical="center"/>
    </xf>
    <xf numFmtId="0" fontId="5" fillId="2" borderId="7" xfId="0" applyFont="1" applyFill="1" applyBorder="1" applyAlignment="1">
      <alignment vertical="center"/>
    </xf>
    <xf numFmtId="0" fontId="3" fillId="2" borderId="7" xfId="0" applyFont="1" applyFill="1" applyBorder="1"/>
    <xf numFmtId="0" fontId="5" fillId="0" borderId="24" xfId="0" applyFont="1" applyBorder="1"/>
    <xf numFmtId="0" fontId="8" fillId="0" borderId="24" xfId="0" applyFont="1" applyBorder="1"/>
    <xf numFmtId="0" fontId="5" fillId="0" borderId="14" xfId="0" applyFont="1" applyBorder="1"/>
    <xf numFmtId="0" fontId="8" fillId="0" borderId="14" xfId="0" applyFont="1" applyBorder="1"/>
    <xf numFmtId="0" fontId="5" fillId="0" borderId="25" xfId="0" applyFont="1" applyBorder="1"/>
    <xf numFmtId="0" fontId="8" fillId="0" borderId="25" xfId="0" applyFont="1" applyBorder="1"/>
    <xf numFmtId="0" fontId="5" fillId="0" borderId="31" xfId="0" applyFont="1" applyBorder="1" applyAlignment="1">
      <alignment horizontal="center" vertical="center" shrinkToFit="1"/>
    </xf>
    <xf numFmtId="0" fontId="5" fillId="0" borderId="32" xfId="0" applyFont="1" applyBorder="1" applyAlignment="1">
      <alignment horizontal="center" vertical="center" shrinkToFit="1"/>
    </xf>
    <xf numFmtId="0" fontId="3" fillId="0" borderId="60" xfId="0" applyFont="1" applyBorder="1" applyAlignment="1">
      <alignment horizontal="center" vertical="center" shrinkToFit="1"/>
    </xf>
    <xf numFmtId="0" fontId="3" fillId="0" borderId="61" xfId="0" applyFont="1" applyBorder="1" applyAlignment="1">
      <alignment horizontal="center" vertical="center" shrinkToFit="1"/>
    </xf>
    <xf numFmtId="0" fontId="3" fillId="0" borderId="66" xfId="0" applyFont="1" applyBorder="1" applyAlignment="1">
      <alignment horizontal="center" vertical="center" shrinkToFit="1"/>
    </xf>
    <xf numFmtId="0" fontId="3" fillId="0" borderId="62" xfId="0" applyFont="1" applyBorder="1" applyAlignment="1">
      <alignment horizontal="center" vertical="center" shrinkToFit="1"/>
    </xf>
    <xf numFmtId="0" fontId="3" fillId="0" borderId="6" xfId="0" applyFont="1" applyBorder="1" applyAlignment="1">
      <alignment horizontal="center" vertical="center" wrapText="1"/>
    </xf>
    <xf numFmtId="0" fontId="3" fillId="0" borderId="3" xfId="0" applyFont="1" applyBorder="1" applyAlignment="1">
      <alignment horizontal="center" vertical="center" wrapText="1"/>
    </xf>
    <xf numFmtId="0" fontId="5" fillId="0" borderId="8" xfId="0" applyFont="1" applyBorder="1" applyAlignment="1">
      <alignment horizontal="center" vertical="center" shrinkToFit="1"/>
    </xf>
    <xf numFmtId="0" fontId="3" fillId="0" borderId="24" xfId="0" applyFont="1" applyBorder="1" applyAlignment="1">
      <alignment horizontal="center" vertical="center" wrapText="1" shrinkToFit="1"/>
    </xf>
    <xf numFmtId="0" fontId="3" fillId="0" borderId="63" xfId="0" applyFont="1" applyBorder="1" applyAlignment="1">
      <alignment horizontal="center" vertical="center" wrapText="1" shrinkToFit="1"/>
    </xf>
    <xf numFmtId="0" fontId="3" fillId="0" borderId="81" xfId="0" applyFont="1" applyBorder="1" applyAlignment="1">
      <alignment horizontal="center" vertical="center" wrapText="1" shrinkToFit="1"/>
    </xf>
    <xf numFmtId="0" fontId="3" fillId="0" borderId="70" xfId="0" applyFont="1" applyBorder="1" applyAlignment="1">
      <alignment horizontal="center" vertical="center" wrapText="1" shrinkToFit="1"/>
    </xf>
    <xf numFmtId="0" fontId="3" fillId="0" borderId="67" xfId="0" applyFont="1" applyBorder="1" applyAlignment="1">
      <alignment horizontal="center" vertical="center" wrapText="1" shrinkToFit="1"/>
    </xf>
    <xf numFmtId="0" fontId="3" fillId="0" borderId="0" xfId="0" applyFont="1" applyAlignment="1">
      <alignment horizontal="center" vertical="center" wrapText="1" shrinkToFit="1"/>
    </xf>
    <xf numFmtId="0" fontId="3" fillId="0" borderId="30" xfId="0" applyFont="1" applyBorder="1" applyAlignment="1">
      <alignment horizontal="center" vertical="center" wrapText="1" shrinkToFit="1"/>
    </xf>
    <xf numFmtId="0" fontId="3" fillId="0" borderId="20" xfId="0" applyFont="1" applyBorder="1" applyAlignment="1">
      <alignment horizontal="left" wrapText="1"/>
    </xf>
    <xf numFmtId="0" fontId="3" fillId="0" borderId="0" xfId="0" applyFont="1" applyAlignment="1">
      <alignment horizontal="left" wrapText="1"/>
    </xf>
    <xf numFmtId="0" fontId="3" fillId="0" borderId="4" xfId="0" applyFont="1" applyBorder="1" applyAlignment="1">
      <alignment horizontal="center" vertical="center" wrapText="1"/>
    </xf>
    <xf numFmtId="0" fontId="3" fillId="0" borderId="29" xfId="0" applyFont="1" applyBorder="1" applyAlignment="1">
      <alignment horizontal="center" vertical="center" wrapText="1"/>
    </xf>
    <xf numFmtId="0" fontId="3" fillId="0" borderId="5" xfId="0" applyFont="1" applyBorder="1" applyAlignment="1">
      <alignment horizontal="center" vertical="center" wrapText="1"/>
    </xf>
    <xf numFmtId="0" fontId="17" fillId="0" borderId="10" xfId="0" applyFont="1" applyBorder="1" applyAlignment="1">
      <alignment horizontal="center" vertical="center" shrinkToFit="1"/>
    </xf>
    <xf numFmtId="0" fontId="17" fillId="0" borderId="15" xfId="0" applyFont="1" applyBorder="1" applyAlignment="1">
      <alignment horizontal="center" vertical="center" shrinkToFit="1"/>
    </xf>
    <xf numFmtId="0" fontId="20" fillId="0" borderId="15" xfId="0" applyFont="1" applyBorder="1"/>
    <xf numFmtId="0" fontId="20" fillId="0" borderId="23" xfId="0" applyFont="1" applyBorder="1"/>
    <xf numFmtId="0" fontId="3" fillId="0" borderId="79" xfId="0" applyFont="1" applyBorder="1" applyAlignment="1">
      <alignment horizontal="center" vertical="center" wrapText="1" shrinkToFit="1"/>
    </xf>
    <xf numFmtId="0" fontId="3" fillId="0" borderId="72" xfId="0" applyFont="1" applyBorder="1" applyAlignment="1">
      <alignment horizontal="center" vertical="center" shrinkToFit="1"/>
    </xf>
    <xf numFmtId="0" fontId="3" fillId="0" borderId="80" xfId="0" applyFont="1" applyBorder="1" applyAlignment="1">
      <alignment horizontal="center" vertical="center" shrinkToFit="1"/>
    </xf>
    <xf numFmtId="0" fontId="3" fillId="0" borderId="74" xfId="0" applyFont="1" applyBorder="1" applyAlignment="1">
      <alignment horizontal="center" vertical="center" wrapText="1" shrinkToFit="1"/>
    </xf>
    <xf numFmtId="0" fontId="3" fillId="0" borderId="68" xfId="0" applyFont="1" applyBorder="1" applyAlignment="1">
      <alignment horizontal="center" vertical="center" shrinkToFit="1"/>
    </xf>
    <xf numFmtId="0" fontId="3" fillId="0" borderId="59" xfId="0" applyFont="1" applyBorder="1" applyAlignment="1">
      <alignment horizontal="center" vertical="center" shrinkToFit="1"/>
    </xf>
    <xf numFmtId="38" fontId="8" fillId="0" borderId="6" xfId="1" applyFont="1" applyBorder="1" applyAlignment="1" applyProtection="1">
      <alignment horizontal="center" vertical="center"/>
    </xf>
    <xf numFmtId="38" fontId="8" fillId="0" borderId="3" xfId="1" applyFont="1" applyBorder="1" applyAlignment="1" applyProtection="1">
      <alignment horizontal="center" vertical="center"/>
    </xf>
    <xf numFmtId="0" fontId="3" fillId="0" borderId="6" xfId="0" applyFont="1" applyBorder="1" applyAlignment="1">
      <alignment horizontal="center" vertical="center"/>
    </xf>
    <xf numFmtId="0" fontId="3" fillId="0" borderId="3" xfId="0" applyFont="1" applyBorder="1" applyAlignment="1">
      <alignment horizontal="center" vertical="center"/>
    </xf>
    <xf numFmtId="9" fontId="19" fillId="0" borderId="6" xfId="0" applyNumberFormat="1" applyFont="1" applyBorder="1" applyAlignment="1">
      <alignment horizontal="center" vertical="center"/>
    </xf>
    <xf numFmtId="9" fontId="19" fillId="0" borderId="3" xfId="0" applyNumberFormat="1" applyFont="1" applyBorder="1" applyAlignment="1">
      <alignment horizontal="center" vertical="center"/>
    </xf>
    <xf numFmtId="0" fontId="8" fillId="2" borderId="33" xfId="0" applyFont="1" applyFill="1" applyBorder="1" applyAlignment="1" applyProtection="1">
      <alignment horizontal="center" vertical="top" wrapText="1"/>
      <protection locked="0"/>
    </xf>
    <xf numFmtId="0" fontId="8" fillId="2" borderId="15" xfId="0" applyFont="1" applyFill="1" applyBorder="1" applyAlignment="1" applyProtection="1">
      <alignment horizontal="center" vertical="top" wrapText="1"/>
      <protection locked="0"/>
    </xf>
    <xf numFmtId="0" fontId="8" fillId="2" borderId="35" xfId="0" applyFont="1" applyFill="1" applyBorder="1" applyAlignment="1" applyProtection="1">
      <alignment horizontal="center" vertical="top" wrapText="1"/>
      <protection locked="0"/>
    </xf>
    <xf numFmtId="0" fontId="8" fillId="2" borderId="34" xfId="0" applyFont="1" applyFill="1" applyBorder="1" applyAlignment="1" applyProtection="1">
      <alignment horizontal="center" vertical="top" wrapText="1"/>
      <protection locked="0"/>
    </xf>
    <xf numFmtId="0" fontId="8" fillId="2" borderId="0" xfId="0" applyFont="1" applyFill="1" applyAlignment="1" applyProtection="1">
      <alignment horizontal="center" vertical="top" wrapText="1"/>
      <protection locked="0"/>
    </xf>
    <xf numFmtId="0" fontId="8" fillId="2" borderId="30" xfId="0" applyFont="1" applyFill="1" applyBorder="1" applyAlignment="1" applyProtection="1">
      <alignment horizontal="center" vertical="top" wrapText="1"/>
      <protection locked="0"/>
    </xf>
    <xf numFmtId="0" fontId="8" fillId="2" borderId="27" xfId="0" applyFont="1" applyFill="1" applyBorder="1" applyAlignment="1" applyProtection="1">
      <alignment horizontal="center" vertical="top" wrapText="1"/>
      <protection locked="0"/>
    </xf>
    <xf numFmtId="0" fontId="8" fillId="2" borderId="24" xfId="0" applyFont="1" applyFill="1" applyBorder="1" applyAlignment="1" applyProtection="1">
      <alignment horizontal="center" vertical="top" wrapText="1"/>
      <protection locked="0"/>
    </xf>
    <xf numFmtId="0" fontId="8" fillId="2" borderId="28" xfId="0" applyFont="1" applyFill="1" applyBorder="1" applyAlignment="1" applyProtection="1">
      <alignment horizontal="center" vertical="top" wrapText="1"/>
      <protection locked="0"/>
    </xf>
    <xf numFmtId="0" fontId="3" fillId="0" borderId="12" xfId="0" applyFont="1" applyBorder="1" applyAlignment="1">
      <alignment horizontal="center" vertical="center" shrinkToFit="1"/>
    </xf>
    <xf numFmtId="0" fontId="3" fillId="0" borderId="7" xfId="0" applyFont="1" applyBorder="1" applyAlignment="1">
      <alignment horizontal="center" vertical="center" shrinkToFit="1"/>
    </xf>
    <xf numFmtId="0" fontId="3" fillId="2" borderId="12" xfId="0" applyFont="1" applyFill="1" applyBorder="1" applyAlignment="1" applyProtection="1">
      <alignment horizontal="right" vertical="center" wrapText="1" shrinkToFit="1"/>
      <protection locked="0"/>
    </xf>
    <xf numFmtId="0" fontId="3" fillId="2" borderId="7" xfId="0" applyFont="1" applyFill="1" applyBorder="1" applyAlignment="1" applyProtection="1">
      <alignment horizontal="right" vertical="center" shrinkToFit="1"/>
      <protection locked="0"/>
    </xf>
    <xf numFmtId="38" fontId="3" fillId="2" borderId="12" xfId="1" applyFont="1" applyFill="1" applyBorder="1" applyAlignment="1" applyProtection="1">
      <alignment horizontal="center" vertical="center"/>
      <protection locked="0"/>
    </xf>
    <xf numFmtId="38" fontId="3" fillId="2" borderId="7" xfId="1" applyFont="1" applyFill="1" applyBorder="1" applyAlignment="1" applyProtection="1">
      <alignment horizontal="center" vertical="center"/>
      <protection locked="0"/>
    </xf>
    <xf numFmtId="0" fontId="8" fillId="2" borderId="21" xfId="0" applyFont="1" applyFill="1" applyBorder="1" applyAlignment="1" applyProtection="1">
      <alignment horizontal="center" vertical="top" wrapText="1"/>
      <protection locked="0"/>
    </xf>
    <xf numFmtId="0" fontId="8" fillId="2" borderId="25" xfId="0" applyFont="1" applyFill="1" applyBorder="1" applyAlignment="1" applyProtection="1">
      <alignment horizontal="center" vertical="top" wrapText="1"/>
      <protection locked="0"/>
    </xf>
    <xf numFmtId="0" fontId="8" fillId="2" borderId="22" xfId="0" applyFont="1" applyFill="1" applyBorder="1" applyAlignment="1" applyProtection="1">
      <alignment horizontal="center" vertical="top" wrapText="1"/>
      <protection locked="0"/>
    </xf>
    <xf numFmtId="0" fontId="8" fillId="2" borderId="36" xfId="0" applyFont="1" applyFill="1" applyBorder="1" applyAlignment="1" applyProtection="1">
      <alignment horizontal="center" vertical="top" wrapText="1"/>
      <protection locked="0"/>
    </xf>
    <xf numFmtId="0" fontId="8" fillId="2" borderId="9" xfId="0" applyFont="1" applyFill="1" applyBorder="1" applyAlignment="1" applyProtection="1">
      <alignment horizontal="center" vertical="top" wrapText="1"/>
      <protection locked="0"/>
    </xf>
    <xf numFmtId="0" fontId="8" fillId="2" borderId="37" xfId="0" applyFont="1" applyFill="1" applyBorder="1" applyAlignment="1" applyProtection="1">
      <alignment horizontal="center" vertical="top" wrapText="1"/>
      <protection locked="0"/>
    </xf>
    <xf numFmtId="0" fontId="8" fillId="2" borderId="75" xfId="0" applyFont="1" applyFill="1" applyBorder="1" applyAlignment="1">
      <alignment horizontal="left" vertical="center" wrapText="1"/>
    </xf>
    <xf numFmtId="0" fontId="8" fillId="2" borderId="14" xfId="0" applyFont="1" applyFill="1" applyBorder="1" applyAlignment="1">
      <alignment horizontal="left" vertical="center" wrapText="1"/>
    </xf>
    <xf numFmtId="0" fontId="8" fillId="2" borderId="7" xfId="0" applyFont="1" applyFill="1" applyBorder="1" applyAlignment="1">
      <alignment horizontal="left" vertical="center" wrapText="1"/>
    </xf>
    <xf numFmtId="0" fontId="8" fillId="2" borderId="75" xfId="0" applyFont="1" applyFill="1" applyBorder="1" applyAlignment="1">
      <alignment horizontal="left" vertical="center"/>
    </xf>
    <xf numFmtId="0" fontId="8" fillId="2" borderId="14" xfId="0" applyFont="1" applyFill="1" applyBorder="1" applyAlignment="1">
      <alignment horizontal="left" vertical="center"/>
    </xf>
    <xf numFmtId="0" fontId="8" fillId="2" borderId="7" xfId="0" applyFont="1" applyFill="1" applyBorder="1" applyAlignment="1">
      <alignment horizontal="left" vertical="center"/>
    </xf>
    <xf numFmtId="0" fontId="13" fillId="0" borderId="4" xfId="0" applyFont="1" applyBorder="1" applyAlignment="1">
      <alignment horizontal="center" vertical="center" wrapText="1" shrinkToFit="1"/>
    </xf>
    <xf numFmtId="0" fontId="13" fillId="0" borderId="29" xfId="0" applyFont="1" applyBorder="1" applyAlignment="1">
      <alignment horizontal="center" vertical="center" wrapText="1" shrinkToFit="1"/>
    </xf>
    <xf numFmtId="0" fontId="13" fillId="0" borderId="1" xfId="0" applyFont="1" applyBorder="1" applyAlignment="1">
      <alignment horizontal="center" vertical="center" wrapText="1"/>
    </xf>
    <xf numFmtId="0" fontId="3" fillId="0" borderId="1" xfId="0" applyFont="1" applyBorder="1" applyAlignment="1">
      <alignment horizontal="center" vertical="center" wrapText="1"/>
    </xf>
    <xf numFmtId="38" fontId="5" fillId="0" borderId="6" xfId="1" applyFont="1" applyFill="1" applyBorder="1" applyAlignment="1" applyProtection="1">
      <alignment horizontal="center" vertical="center"/>
    </xf>
    <xf numFmtId="38" fontId="5" fillId="0" borderId="3" xfId="1" applyFont="1" applyFill="1" applyBorder="1" applyAlignment="1" applyProtection="1">
      <alignment horizontal="center" vertical="center"/>
    </xf>
    <xf numFmtId="38" fontId="5" fillId="0" borderId="6" xfId="1" applyFont="1" applyBorder="1" applyAlignment="1" applyProtection="1">
      <alignment horizontal="center" vertical="center"/>
    </xf>
    <xf numFmtId="38" fontId="5" fillId="0" borderId="3" xfId="1" applyFont="1" applyBorder="1" applyAlignment="1" applyProtection="1">
      <alignment horizontal="center" vertical="center"/>
    </xf>
    <xf numFmtId="0" fontId="13" fillId="0" borderId="10" xfId="0" applyFont="1" applyBorder="1" applyAlignment="1">
      <alignment horizontal="center" vertical="center" shrinkToFit="1"/>
    </xf>
    <xf numFmtId="0" fontId="13" fillId="0" borderId="19" xfId="0" applyFont="1" applyBorder="1" applyAlignment="1">
      <alignment horizontal="center" vertical="center" shrinkToFit="1"/>
    </xf>
    <xf numFmtId="0" fontId="3" fillId="0" borderId="1" xfId="0" applyFont="1" applyBorder="1" applyAlignment="1">
      <alignment horizontal="center" vertical="center"/>
    </xf>
    <xf numFmtId="0" fontId="13" fillId="0" borderId="4" xfId="0" applyFont="1" applyBorder="1" applyAlignment="1">
      <alignment horizontal="center" vertical="center" wrapText="1"/>
    </xf>
    <xf numFmtId="0" fontId="13" fillId="0" borderId="78" xfId="0" applyFont="1" applyBorder="1" applyAlignment="1">
      <alignment horizontal="center" vertical="center" wrapText="1"/>
    </xf>
    <xf numFmtId="0" fontId="3" fillId="0" borderId="4" xfId="0" applyFont="1" applyBorder="1" applyAlignment="1">
      <alignment horizontal="center" vertical="center" wrapText="1" shrinkToFit="1"/>
    </xf>
    <xf numFmtId="0" fontId="3" fillId="0" borderId="78" xfId="0" applyFont="1" applyBorder="1" applyAlignment="1">
      <alignment horizontal="center" vertical="center" wrapText="1" shrinkToFit="1"/>
    </xf>
    <xf numFmtId="0" fontId="3" fillId="0" borderId="10" xfId="0" applyFont="1" applyBorder="1" applyAlignment="1">
      <alignment horizontal="center" vertical="center" wrapText="1" shrinkToFit="1"/>
    </xf>
    <xf numFmtId="0" fontId="3" fillId="0" borderId="19" xfId="0" applyFont="1" applyBorder="1" applyAlignment="1">
      <alignment horizontal="center" vertical="center" wrapText="1" shrinkToFit="1"/>
    </xf>
    <xf numFmtId="0" fontId="13" fillId="0" borderId="5" xfId="0" applyFont="1" applyBorder="1" applyAlignment="1">
      <alignment horizontal="center" vertical="center" wrapText="1"/>
    </xf>
    <xf numFmtId="0" fontId="8" fillId="2" borderId="12"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left" vertical="top" wrapText="1"/>
      <protection locked="0"/>
    </xf>
    <xf numFmtId="0" fontId="8" fillId="2" borderId="25" xfId="0" applyFont="1" applyFill="1" applyBorder="1" applyAlignment="1" applyProtection="1">
      <alignment horizontal="left" vertical="top" wrapText="1"/>
      <protection locked="0"/>
    </xf>
    <xf numFmtId="0" fontId="8" fillId="2" borderId="22" xfId="0" applyFont="1" applyFill="1" applyBorder="1" applyAlignment="1" applyProtection="1">
      <alignment horizontal="left" vertical="top" wrapText="1"/>
      <protection locked="0"/>
    </xf>
    <xf numFmtId="0" fontId="8" fillId="2" borderId="27" xfId="0" applyFont="1" applyFill="1" applyBorder="1" applyAlignment="1" applyProtection="1">
      <alignment horizontal="left" vertical="top" wrapText="1"/>
      <protection locked="0"/>
    </xf>
    <xf numFmtId="0" fontId="8" fillId="2" borderId="24" xfId="0" applyFont="1" applyFill="1" applyBorder="1" applyAlignment="1" applyProtection="1">
      <alignment horizontal="left" vertical="top" wrapText="1"/>
      <protection locked="0"/>
    </xf>
    <xf numFmtId="0" fontId="8" fillId="2" borderId="28" xfId="0" applyFont="1" applyFill="1" applyBorder="1" applyAlignment="1" applyProtection="1">
      <alignment horizontal="left" vertical="top" wrapText="1"/>
      <protection locked="0"/>
    </xf>
    <xf numFmtId="0" fontId="8" fillId="0" borderId="4" xfId="0" applyFont="1" applyBorder="1" applyAlignment="1">
      <alignment horizontal="center"/>
    </xf>
    <xf numFmtId="0" fontId="0" fillId="0" borderId="4" xfId="0" applyBorder="1"/>
    <xf numFmtId="38" fontId="19" fillId="2" borderId="2" xfId="1" applyFont="1" applyFill="1" applyBorder="1" applyAlignment="1" applyProtection="1">
      <alignment horizontal="center" vertical="center"/>
      <protection locked="0"/>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3" fillId="0" borderId="4" xfId="0" applyFont="1" applyBorder="1" applyAlignment="1">
      <alignment horizontal="center" vertical="center"/>
    </xf>
    <xf numFmtId="0" fontId="3" fillId="0" borderId="5" xfId="0" applyFont="1" applyBorder="1" applyAlignment="1">
      <alignment horizontal="center" vertical="center"/>
    </xf>
    <xf numFmtId="38" fontId="13" fillId="0" borderId="10" xfId="1" applyFont="1" applyFill="1" applyBorder="1" applyAlignment="1" applyProtection="1">
      <alignment horizontal="center" vertical="center" wrapText="1"/>
    </xf>
    <xf numFmtId="38" fontId="13" fillId="0" borderId="23" xfId="1" applyFont="1" applyFill="1" applyBorder="1" applyAlignment="1" applyProtection="1">
      <alignment horizontal="center" vertical="center" wrapText="1"/>
    </xf>
    <xf numFmtId="38" fontId="13" fillId="0" borderId="19" xfId="1" applyFont="1" applyFill="1" applyBorder="1" applyAlignment="1" applyProtection="1">
      <alignment horizontal="center" vertical="center" wrapText="1"/>
    </xf>
    <xf numFmtId="38" fontId="13" fillId="0" borderId="17" xfId="1" applyFont="1" applyFill="1" applyBorder="1" applyAlignment="1" applyProtection="1">
      <alignment horizontal="center" vertical="center" wrapText="1"/>
    </xf>
    <xf numFmtId="0" fontId="13" fillId="0" borderId="76" xfId="0" applyFont="1" applyBorder="1" applyAlignment="1">
      <alignment horizontal="center" vertical="center"/>
    </xf>
    <xf numFmtId="0" fontId="13" fillId="0" borderId="51" xfId="0" applyFont="1" applyBorder="1" applyAlignment="1">
      <alignment horizontal="center" vertical="center"/>
    </xf>
    <xf numFmtId="0" fontId="18" fillId="0" borderId="0" xfId="0" applyFont="1" applyAlignment="1">
      <alignment horizontal="center" vertical="center"/>
    </xf>
    <xf numFmtId="0" fontId="3" fillId="2" borderId="12" xfId="0" applyFont="1" applyFill="1" applyBorder="1" applyAlignment="1" applyProtection="1">
      <alignment horizontal="center" vertical="center" shrinkToFit="1"/>
      <protection locked="0"/>
    </xf>
    <xf numFmtId="0" fontId="3" fillId="2" borderId="14" xfId="0" applyFont="1" applyFill="1" applyBorder="1" applyAlignment="1" applyProtection="1">
      <alignment horizontal="center" vertical="center" shrinkToFit="1"/>
      <protection locked="0"/>
    </xf>
    <xf numFmtId="0" fontId="3" fillId="2" borderId="7" xfId="0" applyFont="1" applyFill="1" applyBorder="1" applyAlignment="1" applyProtection="1">
      <alignment horizontal="center" vertical="center" shrinkToFit="1"/>
      <protection locked="0"/>
    </xf>
    <xf numFmtId="0" fontId="5" fillId="0" borderId="15" xfId="0" applyFont="1" applyBorder="1" applyAlignment="1">
      <alignment horizontal="center" vertical="center"/>
    </xf>
    <xf numFmtId="0" fontId="5" fillId="0" borderId="23" xfId="0" applyFont="1" applyBorder="1" applyAlignment="1">
      <alignment horizontal="center" vertical="center"/>
    </xf>
    <xf numFmtId="0" fontId="3" fillId="0" borderId="4" xfId="0" applyFont="1" applyBorder="1" applyAlignment="1">
      <alignment horizontal="center" wrapText="1"/>
    </xf>
    <xf numFmtId="0" fontId="8" fillId="2" borderId="12" xfId="0" applyFont="1" applyFill="1" applyBorder="1" applyAlignment="1" applyProtection="1">
      <alignment horizontal="center" vertical="center"/>
      <protection locked="0"/>
    </xf>
    <xf numFmtId="0" fontId="8" fillId="2" borderId="14" xfId="0" applyFont="1" applyFill="1" applyBorder="1" applyAlignment="1" applyProtection="1">
      <alignment horizontal="center" vertical="center"/>
      <protection locked="0"/>
    </xf>
    <xf numFmtId="0" fontId="8" fillId="2" borderId="7" xfId="0" applyFont="1" applyFill="1" applyBorder="1" applyAlignment="1" applyProtection="1">
      <alignment horizontal="center" vertical="center"/>
      <protection locked="0"/>
    </xf>
    <xf numFmtId="0" fontId="5" fillId="2" borderId="12" xfId="0" applyFont="1" applyFill="1" applyBorder="1" applyAlignment="1" applyProtection="1">
      <alignment horizontal="center" vertical="center" wrapText="1"/>
      <protection locked="0"/>
    </xf>
    <xf numFmtId="0" fontId="5" fillId="2" borderId="14" xfId="0" applyFont="1" applyFill="1" applyBorder="1" applyAlignment="1" applyProtection="1">
      <alignment horizontal="center" vertical="center" wrapText="1"/>
      <protection locked="0"/>
    </xf>
    <xf numFmtId="0" fontId="5" fillId="2" borderId="7" xfId="0" applyFont="1" applyFill="1" applyBorder="1" applyAlignment="1" applyProtection="1">
      <alignment horizontal="center" vertical="center" wrapText="1"/>
      <protection locked="0"/>
    </xf>
    <xf numFmtId="0" fontId="3" fillId="2" borderId="2" xfId="0" applyFont="1" applyFill="1" applyBorder="1" applyAlignment="1" applyProtection="1">
      <alignment horizontal="center" vertical="center"/>
      <protection locked="0"/>
    </xf>
    <xf numFmtId="38" fontId="13" fillId="0" borderId="10" xfId="0" applyNumberFormat="1" applyFont="1" applyBorder="1" applyAlignment="1">
      <alignment horizontal="center" vertical="center" wrapText="1"/>
    </xf>
    <xf numFmtId="38" fontId="13" fillId="0" borderId="23" xfId="0" applyNumberFormat="1" applyFont="1" applyBorder="1" applyAlignment="1">
      <alignment horizontal="center" vertical="center" wrapText="1"/>
    </xf>
    <xf numFmtId="38" fontId="13" fillId="0" borderId="19" xfId="0" applyNumberFormat="1" applyFont="1" applyBorder="1" applyAlignment="1">
      <alignment horizontal="center" vertical="center" wrapText="1"/>
    </xf>
    <xf numFmtId="38" fontId="13" fillId="0" borderId="17" xfId="0" applyNumberFormat="1" applyFont="1" applyBorder="1" applyAlignment="1">
      <alignment horizontal="center" vertical="center" wrapText="1"/>
    </xf>
    <xf numFmtId="0" fontId="3" fillId="0" borderId="0" xfId="0" applyFont="1" applyAlignment="1">
      <alignment horizontal="left" vertical="center" wrapText="1"/>
    </xf>
    <xf numFmtId="0" fontId="7" fillId="0" borderId="25" xfId="0" applyFont="1" applyBorder="1" applyAlignment="1">
      <alignment horizontal="left" vertical="top" wrapText="1"/>
    </xf>
    <xf numFmtId="0" fontId="13" fillId="0" borderId="6" xfId="0" applyFont="1" applyBorder="1" applyAlignment="1">
      <alignment horizontal="center" vertical="center"/>
    </xf>
    <xf numFmtId="0" fontId="13" fillId="0" borderId="3" xfId="0" applyFont="1" applyBorder="1" applyAlignment="1">
      <alignment horizontal="center" vertical="center"/>
    </xf>
    <xf numFmtId="0" fontId="13" fillId="0" borderId="4" xfId="0" applyFont="1" applyBorder="1" applyAlignment="1">
      <alignment horizontal="center" vertical="center"/>
    </xf>
    <xf numFmtId="0" fontId="13" fillId="0" borderId="5" xfId="0" applyFont="1" applyBorder="1" applyAlignment="1">
      <alignment horizontal="center" vertical="center"/>
    </xf>
    <xf numFmtId="0" fontId="8" fillId="2" borderId="34" xfId="0" applyFont="1" applyFill="1" applyBorder="1" applyAlignment="1" applyProtection="1">
      <alignment horizontal="left" vertical="top" wrapText="1"/>
      <protection locked="0"/>
    </xf>
    <xf numFmtId="0" fontId="8" fillId="2" borderId="0" xfId="0" applyFont="1" applyFill="1" applyAlignment="1" applyProtection="1">
      <alignment horizontal="left" vertical="top" wrapText="1"/>
      <protection locked="0"/>
    </xf>
    <xf numFmtId="0" fontId="8" fillId="2" borderId="30" xfId="0" applyFont="1" applyFill="1" applyBorder="1" applyAlignment="1" applyProtection="1">
      <alignment horizontal="left" vertical="top" wrapText="1"/>
      <protection locked="0"/>
    </xf>
    <xf numFmtId="0" fontId="8" fillId="2" borderId="36" xfId="0" applyFont="1" applyFill="1" applyBorder="1" applyAlignment="1" applyProtection="1">
      <alignment horizontal="left" vertical="top" wrapText="1"/>
      <protection locked="0"/>
    </xf>
    <xf numFmtId="0" fontId="8" fillId="2" borderId="9" xfId="0" applyFont="1" applyFill="1" applyBorder="1" applyAlignment="1" applyProtection="1">
      <alignment horizontal="left" vertical="top" wrapText="1"/>
      <protection locked="0"/>
    </xf>
    <xf numFmtId="0" fontId="8" fillId="2" borderId="37" xfId="0" applyFont="1" applyFill="1" applyBorder="1" applyAlignment="1" applyProtection="1">
      <alignment horizontal="left" vertical="top" wrapText="1"/>
      <protection locked="0"/>
    </xf>
    <xf numFmtId="0" fontId="8" fillId="2" borderId="33" xfId="0" applyFont="1" applyFill="1" applyBorder="1" applyAlignment="1" applyProtection="1">
      <alignment horizontal="left" vertical="top" wrapText="1"/>
      <protection locked="0"/>
    </xf>
    <xf numFmtId="0" fontId="8" fillId="2" borderId="15" xfId="0" applyFont="1" applyFill="1" applyBorder="1" applyAlignment="1" applyProtection="1">
      <alignment horizontal="left" vertical="top" wrapText="1"/>
      <protection locked="0"/>
    </xf>
    <xf numFmtId="0" fontId="8" fillId="2" borderId="35" xfId="0" applyFont="1" applyFill="1" applyBorder="1" applyAlignment="1" applyProtection="1">
      <alignment horizontal="left" vertical="top" wrapText="1"/>
      <protection locked="0"/>
    </xf>
    <xf numFmtId="0" fontId="8" fillId="2" borderId="73" xfId="0" applyFont="1" applyFill="1" applyBorder="1" applyAlignment="1" applyProtection="1">
      <alignment horizontal="left" vertical="top" wrapText="1"/>
      <protection locked="0"/>
    </xf>
    <xf numFmtId="0" fontId="8" fillId="2" borderId="74" xfId="0" applyFont="1" applyFill="1" applyBorder="1" applyAlignment="1" applyProtection="1">
      <alignment horizontal="left" vertical="top" wrapText="1"/>
      <protection locked="0"/>
    </xf>
    <xf numFmtId="0" fontId="3" fillId="0" borderId="12" xfId="0" applyFont="1" applyBorder="1" applyAlignment="1">
      <alignment horizontal="center" vertical="center" wrapText="1" shrinkToFit="1"/>
    </xf>
    <xf numFmtId="0" fontId="3" fillId="2" borderId="12" xfId="0" applyFont="1" applyFill="1" applyBorder="1" applyAlignment="1" applyProtection="1">
      <alignment horizontal="center" vertical="center" wrapText="1" shrinkToFit="1"/>
      <protection locked="0"/>
    </xf>
    <xf numFmtId="0" fontId="3" fillId="2" borderId="7" xfId="0" applyFont="1" applyFill="1" applyBorder="1" applyAlignment="1" applyProtection="1">
      <alignment horizontal="center" vertical="center" wrapText="1" shrinkToFit="1"/>
      <protection locked="0"/>
    </xf>
    <xf numFmtId="0" fontId="3" fillId="0" borderId="1" xfId="0" applyFont="1" applyBorder="1" applyAlignment="1">
      <alignment horizontal="left" vertical="center" wrapText="1"/>
    </xf>
    <xf numFmtId="0" fontId="8" fillId="2" borderId="33" xfId="0" applyFont="1" applyFill="1" applyBorder="1" applyAlignment="1">
      <alignment horizontal="center" vertical="top" wrapText="1"/>
    </xf>
    <xf numFmtId="0" fontId="8" fillId="2" borderId="15" xfId="0" applyFont="1" applyFill="1" applyBorder="1" applyAlignment="1">
      <alignment horizontal="center" vertical="top" wrapText="1"/>
    </xf>
    <xf numFmtId="0" fontId="8" fillId="2" borderId="35" xfId="0" applyFont="1" applyFill="1" applyBorder="1" applyAlignment="1">
      <alignment horizontal="center" vertical="top" wrapText="1"/>
    </xf>
    <xf numFmtId="0" fontId="8" fillId="2" borderId="34" xfId="0" applyFont="1" applyFill="1" applyBorder="1" applyAlignment="1">
      <alignment horizontal="center" vertical="top" wrapText="1"/>
    </xf>
    <xf numFmtId="0" fontId="8" fillId="2" borderId="0" xfId="0" applyFont="1" applyFill="1" applyAlignment="1">
      <alignment horizontal="center" vertical="top" wrapText="1"/>
    </xf>
    <xf numFmtId="0" fontId="8" fillId="2" borderId="30" xfId="0" applyFont="1" applyFill="1" applyBorder="1" applyAlignment="1">
      <alignment horizontal="center" vertical="top" wrapText="1"/>
    </xf>
    <xf numFmtId="0" fontId="8" fillId="2" borderId="27" xfId="0" applyFont="1" applyFill="1" applyBorder="1" applyAlignment="1">
      <alignment horizontal="center" vertical="top" wrapText="1"/>
    </xf>
    <xf numFmtId="0" fontId="8" fillId="2" borderId="24" xfId="0" applyFont="1" applyFill="1" applyBorder="1" applyAlignment="1">
      <alignment horizontal="center" vertical="top" wrapText="1"/>
    </xf>
    <xf numFmtId="0" fontId="8" fillId="2" borderId="28" xfId="0" applyFont="1" applyFill="1" applyBorder="1" applyAlignment="1">
      <alignment horizontal="center" vertical="top" wrapText="1"/>
    </xf>
    <xf numFmtId="38" fontId="3" fillId="2" borderId="12" xfId="1" applyFont="1" applyFill="1" applyBorder="1" applyAlignment="1" applyProtection="1">
      <alignment horizontal="center" vertical="center"/>
    </xf>
    <xf numFmtId="38" fontId="3" fillId="2" borderId="7" xfId="1" applyFont="1" applyFill="1" applyBorder="1" applyAlignment="1" applyProtection="1">
      <alignment horizontal="center" vertical="center"/>
    </xf>
    <xf numFmtId="0" fontId="8" fillId="2" borderId="21" xfId="0" applyFont="1" applyFill="1" applyBorder="1" applyAlignment="1">
      <alignment horizontal="left" vertical="top" wrapText="1"/>
    </xf>
    <xf numFmtId="0" fontId="8" fillId="2" borderId="25" xfId="0" applyFont="1" applyFill="1" applyBorder="1" applyAlignment="1">
      <alignment horizontal="left" vertical="top"/>
    </xf>
    <xf numFmtId="0" fontId="8" fillId="2" borderId="22" xfId="0" applyFont="1" applyFill="1" applyBorder="1" applyAlignment="1">
      <alignment horizontal="left" vertical="top"/>
    </xf>
    <xf numFmtId="0" fontId="8" fillId="2" borderId="34" xfId="0" applyFont="1" applyFill="1" applyBorder="1" applyAlignment="1">
      <alignment horizontal="left" vertical="top"/>
    </xf>
    <xf numFmtId="0" fontId="8" fillId="2" borderId="0" xfId="0" applyFont="1" applyFill="1" applyAlignment="1">
      <alignment horizontal="left" vertical="top"/>
    </xf>
    <xf numFmtId="0" fontId="8" fillId="2" borderId="30" xfId="0" applyFont="1" applyFill="1" applyBorder="1" applyAlignment="1">
      <alignment horizontal="left" vertical="top"/>
    </xf>
    <xf numFmtId="0" fontId="8" fillId="2" borderId="73" xfId="0" applyFont="1" applyFill="1" applyBorder="1" applyAlignment="1">
      <alignment horizontal="left" vertical="top"/>
    </xf>
    <xf numFmtId="0" fontId="8" fillId="2" borderId="24" xfId="0" applyFont="1" applyFill="1" applyBorder="1" applyAlignment="1">
      <alignment horizontal="left" vertical="top"/>
    </xf>
    <xf numFmtId="0" fontId="8" fillId="2" borderId="74" xfId="0" applyFont="1" applyFill="1" applyBorder="1" applyAlignment="1">
      <alignment horizontal="left" vertical="top"/>
    </xf>
    <xf numFmtId="0" fontId="8" fillId="2" borderId="36" xfId="0" applyFont="1" applyFill="1" applyBorder="1" applyAlignment="1">
      <alignment horizontal="center" vertical="top" wrapText="1"/>
    </xf>
    <xf numFmtId="0" fontId="8" fillId="2" borderId="9" xfId="0" applyFont="1" applyFill="1" applyBorder="1" applyAlignment="1">
      <alignment horizontal="center" vertical="top" wrapText="1"/>
    </xf>
    <xf numFmtId="0" fontId="8" fillId="2" borderId="37" xfId="0" applyFont="1" applyFill="1" applyBorder="1" applyAlignment="1">
      <alignment horizontal="center" vertical="top" wrapText="1"/>
    </xf>
    <xf numFmtId="0" fontId="3" fillId="2" borderId="12" xfId="0" applyFont="1" applyFill="1" applyBorder="1" applyAlignment="1">
      <alignment horizontal="right" vertical="center" wrapText="1" shrinkToFit="1"/>
    </xf>
    <xf numFmtId="0" fontId="3" fillId="2" borderId="7" xfId="0" applyFont="1" applyFill="1" applyBorder="1" applyAlignment="1">
      <alignment horizontal="right" vertical="center" shrinkToFit="1"/>
    </xf>
    <xf numFmtId="38" fontId="19" fillId="2" borderId="2" xfId="1" applyFont="1" applyFill="1" applyBorder="1" applyAlignment="1" applyProtection="1">
      <alignment horizontal="center" vertical="center"/>
    </xf>
    <xf numFmtId="0" fontId="3" fillId="2" borderId="12" xfId="0" applyFont="1" applyFill="1" applyBorder="1" applyAlignment="1">
      <alignment horizontal="center" vertical="center" shrinkToFit="1"/>
    </xf>
    <xf numFmtId="0" fontId="3" fillId="2" borderId="14" xfId="0" applyFont="1" applyFill="1" applyBorder="1" applyAlignment="1">
      <alignment horizontal="center" vertical="center" shrinkToFit="1"/>
    </xf>
    <xf numFmtId="0" fontId="3" fillId="2" borderId="7" xfId="0" applyFont="1" applyFill="1" applyBorder="1" applyAlignment="1">
      <alignment horizontal="center" vertical="center" shrinkToFit="1"/>
    </xf>
    <xf numFmtId="0" fontId="8" fillId="2" borderId="12" xfId="0" applyFont="1" applyFill="1" applyBorder="1" applyAlignment="1">
      <alignment horizontal="center" vertical="center" wrapText="1"/>
    </xf>
    <xf numFmtId="0" fontId="8" fillId="2" borderId="14" xfId="0" applyFont="1" applyFill="1" applyBorder="1" applyAlignment="1">
      <alignment horizontal="center" vertical="center"/>
    </xf>
    <xf numFmtId="0" fontId="8" fillId="2" borderId="7" xfId="0" applyFont="1" applyFill="1" applyBorder="1" applyAlignment="1">
      <alignment horizontal="center" vertical="center"/>
    </xf>
    <xf numFmtId="0" fontId="3" fillId="2" borderId="12"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2" xfId="0" applyFont="1" applyFill="1" applyBorder="1" applyAlignment="1">
      <alignment horizontal="center" vertical="center"/>
    </xf>
    <xf numFmtId="0" fontId="8" fillId="2" borderId="7" xfId="0" applyFont="1" applyFill="1" applyBorder="1" applyAlignment="1">
      <alignment horizontal="center" vertical="center" wrapText="1"/>
    </xf>
    <xf numFmtId="0" fontId="8" fillId="2" borderId="21" xfId="0" applyFont="1" applyFill="1" applyBorder="1" applyAlignment="1">
      <alignment horizontal="center" vertical="center"/>
    </xf>
    <xf numFmtId="0" fontId="8" fillId="2" borderId="25" xfId="0" applyFont="1" applyFill="1" applyBorder="1" applyAlignment="1">
      <alignment horizontal="center" vertical="center"/>
    </xf>
    <xf numFmtId="0" fontId="8" fillId="2" borderId="22" xfId="0" applyFont="1" applyFill="1" applyBorder="1" applyAlignment="1">
      <alignment horizontal="center" vertical="center"/>
    </xf>
    <xf numFmtId="0" fontId="8" fillId="2" borderId="73" xfId="0" applyFont="1" applyFill="1" applyBorder="1" applyAlignment="1">
      <alignment horizontal="center" vertical="center"/>
    </xf>
    <xf numFmtId="0" fontId="8" fillId="2" borderId="24" xfId="0" applyFont="1" applyFill="1" applyBorder="1" applyAlignment="1">
      <alignment horizontal="center" vertical="center"/>
    </xf>
    <xf numFmtId="0" fontId="8" fillId="2" borderId="74" xfId="0" applyFont="1" applyFill="1" applyBorder="1" applyAlignment="1">
      <alignment horizontal="center" vertical="center"/>
    </xf>
    <xf numFmtId="9" fontId="3" fillId="0" borderId="0" xfId="2" applyFont="1" applyFill="1" applyBorder="1" applyAlignment="1" applyProtection="1"/>
    <xf numFmtId="9" fontId="3" fillId="0" borderId="0" xfId="2" applyFont="1" applyFill="1" applyBorder="1" applyAlignment="1" applyProtection="1">
      <alignment vertical="center"/>
    </xf>
    <xf numFmtId="0" fontId="13" fillId="0" borderId="20" xfId="0" applyFont="1" applyBorder="1" applyAlignment="1">
      <alignment horizontal="left" wrapText="1"/>
    </xf>
    <xf numFmtId="0" fontId="13" fillId="0" borderId="0" xfId="0" applyFont="1" applyAlignment="1">
      <alignment horizontal="left" wrapText="1"/>
    </xf>
    <xf numFmtId="0" fontId="7" fillId="0" borderId="29" xfId="0" applyFont="1" applyBorder="1" applyAlignment="1">
      <alignment horizontal="center" vertical="center" wrapText="1"/>
    </xf>
    <xf numFmtId="0" fontId="8" fillId="2" borderId="34" xfId="0" applyFont="1" applyFill="1" applyBorder="1" applyAlignment="1">
      <alignment horizontal="left" vertical="top" wrapText="1"/>
    </xf>
    <xf numFmtId="0" fontId="8" fillId="2" borderId="33" xfId="0" applyFont="1" applyFill="1" applyBorder="1" applyAlignment="1">
      <alignment horizontal="left" vertical="top" wrapText="1"/>
    </xf>
    <xf numFmtId="0" fontId="8" fillId="2" borderId="15" xfId="0" applyFont="1" applyFill="1" applyBorder="1" applyAlignment="1">
      <alignment horizontal="left" vertical="top" wrapText="1"/>
    </xf>
    <xf numFmtId="0" fontId="8" fillId="2" borderId="35" xfId="0" applyFont="1" applyFill="1" applyBorder="1" applyAlignment="1">
      <alignment horizontal="left" vertical="top" wrapText="1"/>
    </xf>
    <xf numFmtId="0" fontId="8" fillId="2" borderId="0" xfId="0" applyFont="1" applyFill="1" applyAlignment="1">
      <alignment horizontal="left" vertical="top" wrapText="1"/>
    </xf>
    <xf numFmtId="0" fontId="8" fillId="2" borderId="30" xfId="0" applyFont="1" applyFill="1" applyBorder="1" applyAlignment="1">
      <alignment horizontal="left" vertical="top" wrapText="1"/>
    </xf>
    <xf numFmtId="0" fontId="8" fillId="2" borderId="27" xfId="0" applyFont="1" applyFill="1" applyBorder="1" applyAlignment="1">
      <alignment horizontal="left" vertical="top" wrapText="1"/>
    </xf>
    <xf numFmtId="0" fontId="8" fillId="2" borderId="24" xfId="0" applyFont="1" applyFill="1" applyBorder="1" applyAlignment="1">
      <alignment horizontal="left" vertical="top" wrapText="1"/>
    </xf>
    <xf numFmtId="0" fontId="8" fillId="2" borderId="28" xfId="0" applyFont="1" applyFill="1" applyBorder="1" applyAlignment="1">
      <alignment horizontal="left" vertical="top" wrapText="1"/>
    </xf>
    <xf numFmtId="0" fontId="3" fillId="2" borderId="14" xfId="0" applyFont="1" applyFill="1" applyBorder="1" applyAlignment="1">
      <alignment horizontal="left" vertical="center" wrapText="1"/>
    </xf>
    <xf numFmtId="0" fontId="3" fillId="2" borderId="7" xfId="0" applyFont="1" applyFill="1" applyBorder="1" applyAlignment="1">
      <alignment horizontal="left" vertical="center" wrapText="1"/>
    </xf>
    <xf numFmtId="0" fontId="8" fillId="2" borderId="27" xfId="0" applyFont="1" applyFill="1" applyBorder="1" applyAlignment="1">
      <alignment horizontal="left" vertical="top"/>
    </xf>
    <xf numFmtId="0" fontId="8" fillId="2" borderId="28" xfId="0" applyFont="1" applyFill="1" applyBorder="1" applyAlignment="1">
      <alignment horizontal="left" vertical="top"/>
    </xf>
    <xf numFmtId="0" fontId="8" fillId="2" borderId="36" xfId="0" applyFont="1" applyFill="1" applyBorder="1" applyAlignment="1">
      <alignment horizontal="left" vertical="top" wrapText="1"/>
    </xf>
    <xf numFmtId="0" fontId="8" fillId="2" borderId="9" xfId="0" applyFont="1" applyFill="1" applyBorder="1" applyAlignment="1">
      <alignment horizontal="left" vertical="top" wrapText="1"/>
    </xf>
    <xf numFmtId="0" fontId="8" fillId="2" borderId="37" xfId="0" applyFont="1" applyFill="1" applyBorder="1" applyAlignment="1">
      <alignment horizontal="left" vertical="top" wrapText="1"/>
    </xf>
    <xf numFmtId="0" fontId="8" fillId="2" borderId="27" xfId="0" applyFont="1" applyFill="1" applyBorder="1" applyAlignment="1">
      <alignment horizontal="center" vertical="center"/>
    </xf>
    <xf numFmtId="0" fontId="8" fillId="2" borderId="28" xfId="0" applyFont="1" applyFill="1" applyBorder="1" applyAlignment="1">
      <alignment horizontal="center" vertical="center"/>
    </xf>
  </cellXfs>
  <cellStyles count="45">
    <cellStyle name="20% - アクセント 1 2" xfId="4" xr:uid="{9DE6FDCC-55A2-48D9-9DB5-F529BCAFB159}"/>
    <cellStyle name="20% - アクセント 2 2" xfId="5" xr:uid="{30BE7BAD-6DC4-46B8-904E-0A25CCC02689}"/>
    <cellStyle name="20% - アクセント 3 2" xfId="6" xr:uid="{9DD8D7A8-EFED-4ADB-8405-CD797A525D31}"/>
    <cellStyle name="20% - アクセント 4 2" xfId="7" xr:uid="{B6DDDE34-F5F3-4870-91A1-2411D6CF0D40}"/>
    <cellStyle name="20% - アクセント 5 2" xfId="8" xr:uid="{DA5B754D-1951-4379-A400-A60D9C3A9277}"/>
    <cellStyle name="20% - アクセント 6 2" xfId="9" xr:uid="{177BFF5E-4A9E-4084-BFD6-4F8DA463B619}"/>
    <cellStyle name="40% - アクセント 1 2" xfId="10" xr:uid="{A4416129-9BF7-4590-A1CE-A081F6C06D51}"/>
    <cellStyle name="40% - アクセント 2 2" xfId="11" xr:uid="{53320A6A-7B1D-4B72-BDDD-DEBAA6818C9F}"/>
    <cellStyle name="40% - アクセント 3 2" xfId="12" xr:uid="{485FE3BA-20A5-451B-B0BB-19AB91EE7B34}"/>
    <cellStyle name="40% - アクセント 4 2" xfId="13" xr:uid="{79253622-DBAB-4F85-B46E-89E8C08A0CF9}"/>
    <cellStyle name="40% - アクセント 5 2" xfId="14" xr:uid="{D7EDF52B-D9C7-405D-A6FB-B6D22E555623}"/>
    <cellStyle name="40% - アクセント 6 2" xfId="15" xr:uid="{8AEE4F77-0D31-4CEC-A2B2-A150FBCEB0CD}"/>
    <cellStyle name="60% - アクセント 1 2" xfId="16" xr:uid="{E6371029-DBCF-4879-B9F0-85E8D6C3EEA1}"/>
    <cellStyle name="60% - アクセント 2 2" xfId="17" xr:uid="{6FE363F7-E275-491B-BD34-6AC17B9E4094}"/>
    <cellStyle name="60% - アクセント 3 2" xfId="18" xr:uid="{68367ACA-2F82-4BE7-8F82-D2A1DEA928DD}"/>
    <cellStyle name="60% - アクセント 4 2" xfId="19" xr:uid="{093BB1E4-BB66-456B-8E87-933D3872436C}"/>
    <cellStyle name="60% - アクセント 5 2" xfId="20" xr:uid="{968EAB26-6665-4669-BCD2-1CF73B95C6F6}"/>
    <cellStyle name="60% - アクセント 6 2" xfId="21" xr:uid="{C61EFF04-6CF6-452D-9B69-C0A4DA6B5837}"/>
    <cellStyle name="アクセント 1 2" xfId="22" xr:uid="{831CDD94-4516-4106-A1E5-9472B48723B5}"/>
    <cellStyle name="アクセント 2 2" xfId="23" xr:uid="{BBA7C18D-48B0-4DD8-83DA-4DB9BDC068E7}"/>
    <cellStyle name="アクセント 3 2" xfId="24" xr:uid="{20555523-7742-4E11-8CE8-E95296C05883}"/>
    <cellStyle name="アクセント 4 2" xfId="25" xr:uid="{4F092260-1DCE-400A-A2AE-5D2DE15E7601}"/>
    <cellStyle name="アクセント 5 2" xfId="26" xr:uid="{6983E36B-2B36-46A8-9D78-D3C7B9842CDA}"/>
    <cellStyle name="アクセント 6 2" xfId="27" xr:uid="{CDA2B203-AE8B-4D2A-AFCB-31D9F4F1F810}"/>
    <cellStyle name="タイトル 2" xfId="28" xr:uid="{FC147157-274E-44E9-9D57-4D8E036F54D9}"/>
    <cellStyle name="チェック セル 2" xfId="29" xr:uid="{23A7802D-1F3D-4E93-9563-C9544778D754}"/>
    <cellStyle name="どちらでもない 2" xfId="30" xr:uid="{15A47B70-1A14-4F2A-BFFD-4580BB427F4D}"/>
    <cellStyle name="パーセント" xfId="2" builtinId="5"/>
    <cellStyle name="メモ 2" xfId="31" xr:uid="{BB37FAF6-1C29-4AE9-8B43-F1B0757CD746}"/>
    <cellStyle name="リンク セル 2" xfId="32" xr:uid="{31BD431E-F017-4375-88DD-64A1144082C8}"/>
    <cellStyle name="悪い 2" xfId="33" xr:uid="{6767DABF-8D82-4442-AD99-E2F5ECB3DF15}"/>
    <cellStyle name="計算 2" xfId="34" xr:uid="{B518DFBD-246D-4106-AF53-1FD0FE24B1AC}"/>
    <cellStyle name="警告文 2" xfId="35" xr:uid="{9AF27F71-710B-433D-A16B-4D840051E6ED}"/>
    <cellStyle name="桁区切り" xfId="1" builtinId="6"/>
    <cellStyle name="見出し 1 2" xfId="36" xr:uid="{6A727600-5B22-45D0-8589-D35BDE8168CC}"/>
    <cellStyle name="見出し 2 2" xfId="37" xr:uid="{51AF2D69-2D26-401E-87B9-8B2922FC34F0}"/>
    <cellStyle name="見出し 3 2" xfId="38" xr:uid="{B7E7EE1D-611A-4B33-BAAB-E328B3579A20}"/>
    <cellStyle name="見出し 4 2" xfId="39" xr:uid="{9E1B0B1B-18EC-446C-B27E-677BCDCD426B}"/>
    <cellStyle name="集計 2" xfId="40" xr:uid="{7B5EC74A-A99E-49A3-A504-F537FDADE642}"/>
    <cellStyle name="出力 2" xfId="41" xr:uid="{D0B4BA4F-E3A6-4916-B7D4-C9C725318EA0}"/>
    <cellStyle name="説明文 2" xfId="42" xr:uid="{5782A523-7102-4092-AF96-73E643940EC9}"/>
    <cellStyle name="入力 2" xfId="43" xr:uid="{AAAEF120-19C5-4C9C-BD9F-7E623C5D4E08}"/>
    <cellStyle name="標準" xfId="0" builtinId="0"/>
    <cellStyle name="標準 2" xfId="3" xr:uid="{38D989DA-554B-45FD-97ED-6D02D1045082}"/>
    <cellStyle name="良い 2" xfId="44" xr:uid="{A84008F3-347F-4FD8-93BD-B607BBD2726D}"/>
  </cellStyles>
  <dxfs count="1">
    <dxf>
      <font>
        <color rgb="FFFF0000"/>
      </font>
    </dxf>
  </dxfs>
  <tableStyles count="0" defaultTableStyle="TableStyleMedium2" defaultPivotStyle="PivotStyleLight16"/>
  <colors>
    <mruColors>
      <color rgb="FFFFFFCC"/>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22/11/relationships/FeaturePropertyBag" Target="featurePropertyBag/featurePropertyBag.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16</xdr:col>
      <xdr:colOff>74018</xdr:colOff>
      <xdr:row>15</xdr:row>
      <xdr:rowOff>20700</xdr:rowOff>
    </xdr:from>
    <xdr:to>
      <xdr:col>21</xdr:col>
      <xdr:colOff>571500</xdr:colOff>
      <xdr:row>18</xdr:row>
      <xdr:rowOff>137582</xdr:rowOff>
    </xdr:to>
    <xdr:sp macro="" textlink="">
      <xdr:nvSpPr>
        <xdr:cNvPr id="3" name="テキスト ボックス 2">
          <a:extLst>
            <a:ext uri="{FF2B5EF4-FFF2-40B4-BE49-F238E27FC236}">
              <a16:creationId xmlns:a16="http://schemas.microsoft.com/office/drawing/2014/main" id="{3140117F-D70F-4834-98D9-67C4868E5B1D}"/>
            </a:ext>
          </a:extLst>
        </xdr:cNvPr>
        <xdr:cNvSpPr txBox="1"/>
      </xdr:nvSpPr>
      <xdr:spPr>
        <a:xfrm>
          <a:off x="15007101" y="5100700"/>
          <a:ext cx="3661899" cy="115404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0" rIns="36000" bIns="0" rtlCol="0" anchor="ctr"/>
        <a:lstStyle/>
        <a:p>
          <a:r>
            <a:rPr kumimoji="1" lang="ja-JP" altLang="en-US" sz="1050">
              <a:latin typeface="HG丸ｺﾞｼｯｸM-PRO" panose="020F0600000000000000" pitchFamily="50" charset="-128"/>
              <a:ea typeface="HG丸ｺﾞｼｯｸM-PRO" panose="020F0600000000000000" pitchFamily="50" charset="-128"/>
            </a:rPr>
            <a:t>付属品等の法定耐用年数は</a:t>
          </a:r>
          <a:endParaRPr kumimoji="1" lang="en-US" altLang="ja-JP" sz="1050">
            <a:latin typeface="HG丸ｺﾞｼｯｸM-PRO" panose="020F0600000000000000" pitchFamily="50" charset="-128"/>
            <a:ea typeface="HG丸ｺﾞｼｯｸM-PRO" panose="020F0600000000000000" pitchFamily="50" charset="-128"/>
          </a:endParaRPr>
        </a:p>
        <a:p>
          <a:r>
            <a:rPr kumimoji="1" lang="ja-JP" altLang="en-US" sz="1050">
              <a:latin typeface="HG丸ｺﾞｼｯｸM-PRO" panose="020F0600000000000000" pitchFamily="50" charset="-128"/>
              <a:ea typeface="HG丸ｺﾞｼｯｸM-PRO" panose="020F0600000000000000" pitchFamily="50" charset="-128"/>
            </a:rPr>
            <a:t>計算上導入するスマート農業機械に連動しています</a:t>
          </a:r>
          <a:endParaRPr kumimoji="1" lang="en-US" altLang="ja-JP" sz="1050">
            <a:latin typeface="HG丸ｺﾞｼｯｸM-PRO" panose="020F0600000000000000" pitchFamily="50" charset="-128"/>
            <a:ea typeface="HG丸ｺﾞｼｯｸM-PRO" panose="020F0600000000000000" pitchFamily="50" charset="-128"/>
          </a:endParaRPr>
        </a:p>
        <a:p>
          <a:endParaRPr kumimoji="1" lang="en-US" altLang="ja-JP" sz="1050">
            <a:latin typeface="HG丸ｺﾞｼｯｸM-PRO" panose="020F0600000000000000" pitchFamily="50" charset="-128"/>
            <a:ea typeface="HG丸ｺﾞｼｯｸM-PRO" panose="020F0600000000000000" pitchFamily="50" charset="-128"/>
          </a:endParaRPr>
        </a:p>
        <a:p>
          <a:r>
            <a:rPr kumimoji="1" lang="en-US" altLang="ja-JP" sz="1050">
              <a:solidFill>
                <a:srgbClr val="FF0000"/>
              </a:solidFill>
              <a:latin typeface="HG丸ｺﾞｼｯｸM-PRO" panose="020F0600000000000000" pitchFamily="50" charset="-128"/>
              <a:ea typeface="HG丸ｺﾞｼｯｸM-PRO" panose="020F0600000000000000" pitchFamily="50" charset="-128"/>
            </a:rPr>
            <a:t>※</a:t>
          </a:r>
          <a:r>
            <a:rPr kumimoji="1" lang="ja-JP" altLang="en-US" sz="1050">
              <a:solidFill>
                <a:srgbClr val="FF0000"/>
              </a:solidFill>
              <a:latin typeface="HG丸ｺﾞｼｯｸM-PRO" panose="020F0600000000000000" pitchFamily="50" charset="-128"/>
              <a:ea typeface="HG丸ｺﾞｼｯｸM-PRO" panose="020F0600000000000000" pitchFamily="50" charset="-128"/>
            </a:rPr>
            <a:t>付属品等が導入するスマート農機の</a:t>
          </a:r>
          <a:r>
            <a:rPr kumimoji="1" lang="en-US" altLang="ja-JP" sz="1050">
              <a:solidFill>
                <a:srgbClr val="FF0000"/>
              </a:solidFill>
              <a:latin typeface="HG丸ｺﾞｼｯｸM-PRO" panose="020F0600000000000000" pitchFamily="50" charset="-128"/>
              <a:ea typeface="HG丸ｺﾞｼｯｸM-PRO" panose="020F0600000000000000" pitchFamily="50" charset="-128"/>
            </a:rPr>
            <a:t>30%</a:t>
          </a:r>
          <a:r>
            <a:rPr kumimoji="1" lang="ja-JP" altLang="en-US" sz="1050">
              <a:solidFill>
                <a:srgbClr val="FF0000"/>
              </a:solidFill>
              <a:latin typeface="HG丸ｺﾞｼｯｸM-PRO" panose="020F0600000000000000" pitchFamily="50" charset="-128"/>
              <a:ea typeface="HG丸ｺﾞｼｯｸM-PRO" panose="020F0600000000000000" pitchFamily="50" charset="-128"/>
            </a:rPr>
            <a:t>を超える場合、</a:t>
          </a:r>
          <a:endParaRPr kumimoji="1" lang="en-US" altLang="ja-JP" sz="1050">
            <a:solidFill>
              <a:srgbClr val="FF0000"/>
            </a:solidFill>
            <a:latin typeface="HG丸ｺﾞｼｯｸM-PRO" panose="020F0600000000000000" pitchFamily="50" charset="-128"/>
            <a:ea typeface="HG丸ｺﾞｼｯｸM-PRO" panose="020F0600000000000000" pitchFamily="50" charset="-128"/>
          </a:endParaRPr>
        </a:p>
        <a:p>
          <a:r>
            <a:rPr kumimoji="1" lang="ja-JP" altLang="en-US" sz="1050">
              <a:solidFill>
                <a:srgbClr val="FF0000"/>
              </a:solidFill>
              <a:latin typeface="HG丸ｺﾞｼｯｸM-PRO" panose="020F0600000000000000" pitchFamily="50" charset="-128"/>
              <a:ea typeface="HG丸ｺﾞｼｯｸM-PRO" panose="020F0600000000000000" pitchFamily="50" charset="-128"/>
            </a:rPr>
            <a:t>　</a:t>
          </a:r>
          <a:r>
            <a:rPr kumimoji="1" lang="en-US" altLang="ja-JP" sz="1050">
              <a:solidFill>
                <a:srgbClr val="FF0000"/>
              </a:solidFill>
              <a:latin typeface="HG丸ｺﾞｼｯｸM-PRO" panose="020F0600000000000000" pitchFamily="50" charset="-128"/>
              <a:ea typeface="HG丸ｺﾞｼｯｸM-PRO" panose="020F0600000000000000" pitchFamily="50" charset="-128"/>
            </a:rPr>
            <a:t>30</a:t>
          </a:r>
          <a:r>
            <a:rPr kumimoji="1" lang="ja-JP" altLang="en-US" sz="1050">
              <a:solidFill>
                <a:srgbClr val="FF0000"/>
              </a:solidFill>
              <a:latin typeface="HG丸ｺﾞｼｯｸM-PRO" panose="020F0600000000000000" pitchFamily="50" charset="-128"/>
              <a:ea typeface="HG丸ｺﾞｼｯｸM-PRO" panose="020F0600000000000000" pitchFamily="50" charset="-128"/>
            </a:rPr>
            <a:t>％以内に収まるよう品数を減らしてください。</a:t>
          </a:r>
          <a:endParaRPr kumimoji="1" lang="en-US" altLang="ja-JP" sz="1050">
            <a:solidFill>
              <a:srgbClr val="FF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9</xdr:col>
      <xdr:colOff>86606</xdr:colOff>
      <xdr:row>6</xdr:row>
      <xdr:rowOff>39951</xdr:rowOff>
    </xdr:from>
    <xdr:to>
      <xdr:col>14</xdr:col>
      <xdr:colOff>512939</xdr:colOff>
      <xdr:row>8</xdr:row>
      <xdr:rowOff>55473</xdr:rowOff>
    </xdr:to>
    <xdr:sp macro="" textlink="">
      <xdr:nvSpPr>
        <xdr:cNvPr id="4" name="テキスト ボックス 3">
          <a:extLst>
            <a:ext uri="{FF2B5EF4-FFF2-40B4-BE49-F238E27FC236}">
              <a16:creationId xmlns:a16="http://schemas.microsoft.com/office/drawing/2014/main" id="{E9A967C2-8957-4A6D-A7D9-395B2074856B}"/>
            </a:ext>
          </a:extLst>
        </xdr:cNvPr>
        <xdr:cNvSpPr txBox="1"/>
      </xdr:nvSpPr>
      <xdr:spPr>
        <a:xfrm>
          <a:off x="8170950" y="2123545"/>
          <a:ext cx="5224552" cy="46795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0" rIns="36000" bIns="0" rtlCol="0" anchor="ctr"/>
        <a:lstStyle/>
        <a:p>
          <a:r>
            <a:rPr kumimoji="1" lang="ja-JP" altLang="en-US" sz="1200" b="1">
              <a:solidFill>
                <a:srgbClr val="FF0000"/>
              </a:solidFill>
              <a:latin typeface="ＭＳ Ｐゴシック" panose="020B0600070205080204" pitchFamily="50" charset="-128"/>
              <a:ea typeface="ＭＳ Ｐゴシック" panose="020B0600070205080204" pitchFamily="50" charset="-128"/>
            </a:rPr>
            <a:t>交付申請のベースとなりますので、補助申請するものはすべて記載してください</a:t>
          </a:r>
          <a:endParaRPr kumimoji="1" lang="en-US" altLang="ja-JP" sz="1200" b="1">
            <a:solidFill>
              <a:srgbClr val="FF0000"/>
            </a:solidFill>
            <a:latin typeface="ＭＳ Ｐゴシック" panose="020B0600070205080204" pitchFamily="50" charset="-128"/>
            <a:ea typeface="ＭＳ Ｐゴシック" panose="020B0600070205080204" pitchFamily="50" charset="-128"/>
          </a:endParaRPr>
        </a:p>
        <a:p>
          <a:r>
            <a:rPr kumimoji="1" lang="ja-JP" altLang="en-US" sz="1200" b="1">
              <a:solidFill>
                <a:srgbClr val="FF0000"/>
              </a:solidFill>
              <a:latin typeface="ＭＳ Ｐゴシック" panose="020B0600070205080204" pitchFamily="50" charset="-128"/>
              <a:ea typeface="ＭＳ Ｐゴシック" panose="020B0600070205080204" pitchFamily="50" charset="-128"/>
            </a:rPr>
            <a:t>（設置工事・初期調整・登録・</a:t>
          </a:r>
          <a:r>
            <a:rPr kumimoji="1" lang="ja-JP" altLang="ja-JP" sz="1200" b="1">
              <a:solidFill>
                <a:srgbClr val="FF0000"/>
              </a:solidFill>
              <a:effectLst/>
              <a:latin typeface="ＭＳ Ｐゴシック" panose="020B0600070205080204" pitchFamily="50" charset="-128"/>
              <a:ea typeface="ＭＳ Ｐゴシック" panose="020B0600070205080204" pitchFamily="50" charset="-128"/>
              <a:cs typeface="+mn-cs"/>
            </a:rPr>
            <a:t>予備バッテリー等</a:t>
          </a:r>
          <a:r>
            <a:rPr kumimoji="1" lang="ja-JP" altLang="en-US" sz="1200" b="1">
              <a:solidFill>
                <a:srgbClr val="FF0000"/>
              </a:solidFill>
              <a:latin typeface="ＭＳ Ｐゴシック" panose="020B0600070205080204" pitchFamily="50" charset="-128"/>
              <a:ea typeface="ＭＳ Ｐゴシック" panose="020B0600070205080204" pitchFamily="50" charset="-128"/>
            </a:rPr>
            <a:t>などにかかる費用）</a:t>
          </a:r>
          <a:endParaRPr kumimoji="1" lang="en-US" altLang="ja-JP" sz="1200" b="1">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86188</xdr:colOff>
      <xdr:row>8</xdr:row>
      <xdr:rowOff>49276</xdr:rowOff>
    </xdr:from>
    <xdr:to>
      <xdr:col>21</xdr:col>
      <xdr:colOff>543188</xdr:colOff>
      <xdr:row>11</xdr:row>
      <xdr:rowOff>179915</xdr:rowOff>
    </xdr:to>
    <xdr:sp macro="" textlink="">
      <xdr:nvSpPr>
        <xdr:cNvPr id="5" name="テキスト ボックス 4">
          <a:extLst>
            <a:ext uri="{FF2B5EF4-FFF2-40B4-BE49-F238E27FC236}">
              <a16:creationId xmlns:a16="http://schemas.microsoft.com/office/drawing/2014/main" id="{A7B2CB19-5316-4EDB-8724-CF8FA9CF1FD1}"/>
            </a:ext>
          </a:extLst>
        </xdr:cNvPr>
        <xdr:cNvSpPr txBox="1"/>
      </xdr:nvSpPr>
      <xdr:spPr>
        <a:xfrm>
          <a:off x="15019271" y="2568109"/>
          <a:ext cx="3621417" cy="112547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0" rIns="36000" bIns="0" rtlCol="0" anchor="ctr"/>
        <a:lstStyle/>
        <a:p>
          <a:r>
            <a:rPr kumimoji="1" lang="ja-JP" altLang="en-US" sz="1050">
              <a:latin typeface="HG丸ｺﾞｼｯｸM-PRO" panose="020F0600000000000000" pitchFamily="50" charset="-128"/>
              <a:ea typeface="HG丸ｺﾞｼｯｸM-PRO" panose="020F0600000000000000" pitchFamily="50" charset="-128"/>
            </a:rPr>
            <a:t>法定耐用年数（参考）</a:t>
          </a:r>
          <a:endParaRPr kumimoji="1" lang="en-US" altLang="ja-JP" sz="1050">
            <a:latin typeface="HG丸ｺﾞｼｯｸM-PRO" panose="020F0600000000000000" pitchFamily="50" charset="-128"/>
            <a:ea typeface="HG丸ｺﾞｼｯｸM-PRO" panose="020F0600000000000000" pitchFamily="50" charset="-128"/>
          </a:endParaRPr>
        </a:p>
        <a:p>
          <a:r>
            <a:rPr kumimoji="1" lang="ja-JP" altLang="en-US" sz="1050">
              <a:latin typeface="HG丸ｺﾞｼｯｸM-PRO" panose="020F0600000000000000" pitchFamily="50" charset="-128"/>
              <a:ea typeface="HG丸ｺﾞｼｯｸM-PRO" panose="020F0600000000000000" pitchFamily="50" charset="-128"/>
            </a:rPr>
            <a:t>農業用機械　　：７年</a:t>
          </a:r>
          <a:endParaRPr kumimoji="1" lang="en-US" altLang="ja-JP" sz="1050">
            <a:latin typeface="HG丸ｺﾞｼｯｸM-PRO" panose="020F0600000000000000" pitchFamily="50" charset="-128"/>
            <a:ea typeface="HG丸ｺﾞｼｯｸM-PRO" panose="020F0600000000000000" pitchFamily="50" charset="-128"/>
          </a:endParaRPr>
        </a:p>
        <a:p>
          <a:r>
            <a:rPr kumimoji="1" lang="ja-JP" altLang="en-US" sz="1050">
              <a:latin typeface="HG丸ｺﾞｼｯｸM-PRO" panose="020F0600000000000000" pitchFamily="50" charset="-128"/>
              <a:ea typeface="HG丸ｺﾞｼｯｸM-PRO" panose="020F0600000000000000" pitchFamily="50" charset="-128"/>
            </a:rPr>
            <a:t>モニタリング機器：５年</a:t>
          </a:r>
          <a:endParaRPr kumimoji="1" lang="en-US" altLang="ja-JP" sz="1050">
            <a:latin typeface="HG丸ｺﾞｼｯｸM-PRO" panose="020F0600000000000000" pitchFamily="50" charset="-128"/>
            <a:ea typeface="HG丸ｺﾞｼｯｸM-PRO" panose="020F0600000000000000" pitchFamily="50" charset="-128"/>
          </a:endParaRPr>
        </a:p>
        <a:p>
          <a:r>
            <a:rPr kumimoji="1" lang="ja-JP" altLang="en-US" sz="1050">
              <a:latin typeface="HG丸ｺﾞｼｯｸM-PRO" panose="020F0600000000000000" pitchFamily="50" charset="-128"/>
              <a:ea typeface="HG丸ｺﾞｼｯｸM-PRO" panose="020F0600000000000000" pitchFamily="50" charset="-128"/>
            </a:rPr>
            <a:t>（統合環境制御盤は７年）</a:t>
          </a:r>
          <a:endParaRPr kumimoji="1" lang="en-US" altLang="ja-JP" sz="1050">
            <a:latin typeface="HG丸ｺﾞｼｯｸM-PRO" panose="020F0600000000000000" pitchFamily="50" charset="-128"/>
            <a:ea typeface="HG丸ｺﾞｼｯｸM-PRO" panose="020F0600000000000000" pitchFamily="50" charset="-128"/>
          </a:endParaRPr>
        </a:p>
        <a:p>
          <a:r>
            <a:rPr kumimoji="1" lang="ja-JP" altLang="en-US" sz="1050">
              <a:latin typeface="HG丸ｺﾞｼｯｸM-PRO" panose="020F0600000000000000" pitchFamily="50" charset="-128"/>
              <a:ea typeface="HG丸ｺﾞｼｯｸM-PRO" panose="020F0600000000000000" pitchFamily="50" charset="-128"/>
            </a:rPr>
            <a:t>ドローン免許の取得費用：</a:t>
          </a:r>
          <a:r>
            <a:rPr kumimoji="1" lang="en-US" altLang="ja-JP" sz="1050">
              <a:latin typeface="HG丸ｺﾞｼｯｸM-PRO" panose="020F0600000000000000" pitchFamily="50" charset="-128"/>
              <a:ea typeface="HG丸ｺﾞｼｯｸM-PRO" panose="020F0600000000000000" pitchFamily="50" charset="-128"/>
            </a:rPr>
            <a:t>7</a:t>
          </a:r>
          <a:r>
            <a:rPr kumimoji="1" lang="ja-JP" altLang="en-US" sz="1050">
              <a:latin typeface="HG丸ｺﾞｼｯｸM-PRO" panose="020F0600000000000000" pitchFamily="50" charset="-128"/>
              <a:ea typeface="HG丸ｺﾞｼｯｸM-PRO" panose="020F0600000000000000" pitchFamily="50" charset="-128"/>
            </a:rPr>
            <a:t>年（算定のため）</a:t>
          </a:r>
          <a:endParaRPr kumimoji="1" lang="en-US" altLang="ja-JP" sz="1050">
            <a:latin typeface="HG丸ｺﾞｼｯｸM-PRO" panose="020F0600000000000000" pitchFamily="50" charset="-128"/>
            <a:ea typeface="HG丸ｺﾞｼｯｸM-PRO" panose="020F0600000000000000"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16</xdr:col>
      <xdr:colOff>48881</xdr:colOff>
      <xdr:row>8</xdr:row>
      <xdr:rowOff>46101</xdr:rowOff>
    </xdr:from>
    <xdr:to>
      <xdr:col>20</xdr:col>
      <xdr:colOff>380999</xdr:colOff>
      <xdr:row>11</xdr:row>
      <xdr:rowOff>190500</xdr:rowOff>
    </xdr:to>
    <xdr:sp macro="" textlink="">
      <xdr:nvSpPr>
        <xdr:cNvPr id="2" name="テキスト ボックス 1">
          <a:extLst>
            <a:ext uri="{FF2B5EF4-FFF2-40B4-BE49-F238E27FC236}">
              <a16:creationId xmlns:a16="http://schemas.microsoft.com/office/drawing/2014/main" id="{37B500CD-BAB7-44B7-91A8-0EC58DE87260}"/>
            </a:ext>
          </a:extLst>
        </xdr:cNvPr>
        <xdr:cNvSpPr txBox="1"/>
      </xdr:nvSpPr>
      <xdr:spPr>
        <a:xfrm>
          <a:off x="14918464" y="2564934"/>
          <a:ext cx="2956785" cy="113923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0" rIns="36000" bIns="0" rtlCol="0" anchor="ctr"/>
        <a:lstStyle/>
        <a:p>
          <a:r>
            <a:rPr kumimoji="1" lang="ja-JP" altLang="en-US" sz="1050">
              <a:latin typeface="HG丸ｺﾞｼｯｸM-PRO" panose="020F0600000000000000" pitchFamily="50" charset="-128"/>
              <a:ea typeface="HG丸ｺﾞｼｯｸM-PRO" panose="020F0600000000000000" pitchFamily="50" charset="-128"/>
            </a:rPr>
            <a:t>法定耐用年数（参考）</a:t>
          </a:r>
          <a:endParaRPr kumimoji="1" lang="en-US" altLang="ja-JP" sz="1050">
            <a:latin typeface="HG丸ｺﾞｼｯｸM-PRO" panose="020F0600000000000000" pitchFamily="50" charset="-128"/>
            <a:ea typeface="HG丸ｺﾞｼｯｸM-PRO" panose="020F0600000000000000" pitchFamily="50" charset="-128"/>
          </a:endParaRPr>
        </a:p>
        <a:p>
          <a:r>
            <a:rPr kumimoji="1" lang="ja-JP" altLang="en-US" sz="1050">
              <a:latin typeface="HG丸ｺﾞｼｯｸM-PRO" panose="020F0600000000000000" pitchFamily="50" charset="-128"/>
              <a:ea typeface="HG丸ｺﾞｼｯｸM-PRO" panose="020F0600000000000000" pitchFamily="50" charset="-128"/>
            </a:rPr>
            <a:t>農業用機械　　：７年</a:t>
          </a:r>
          <a:endParaRPr kumimoji="1" lang="en-US" altLang="ja-JP" sz="1050">
            <a:latin typeface="HG丸ｺﾞｼｯｸM-PRO" panose="020F0600000000000000" pitchFamily="50" charset="-128"/>
            <a:ea typeface="HG丸ｺﾞｼｯｸM-PRO" panose="020F0600000000000000" pitchFamily="50" charset="-128"/>
          </a:endParaRPr>
        </a:p>
        <a:p>
          <a:r>
            <a:rPr kumimoji="1" lang="ja-JP" altLang="en-US" sz="1050">
              <a:latin typeface="HG丸ｺﾞｼｯｸM-PRO" panose="020F0600000000000000" pitchFamily="50" charset="-128"/>
              <a:ea typeface="HG丸ｺﾞｼｯｸM-PRO" panose="020F0600000000000000" pitchFamily="50" charset="-128"/>
            </a:rPr>
            <a:t>モニタリング機器：５年</a:t>
          </a:r>
          <a:endParaRPr kumimoji="1" lang="en-US" altLang="ja-JP" sz="1050">
            <a:latin typeface="HG丸ｺﾞｼｯｸM-PRO" panose="020F0600000000000000" pitchFamily="50" charset="-128"/>
            <a:ea typeface="HG丸ｺﾞｼｯｸM-PRO" panose="020F0600000000000000" pitchFamily="50" charset="-128"/>
          </a:endParaRPr>
        </a:p>
        <a:p>
          <a:r>
            <a:rPr kumimoji="1" lang="ja-JP" altLang="en-US" sz="1050">
              <a:latin typeface="HG丸ｺﾞｼｯｸM-PRO" panose="020F0600000000000000" pitchFamily="50" charset="-128"/>
              <a:ea typeface="HG丸ｺﾞｼｯｸM-PRO" panose="020F0600000000000000" pitchFamily="50" charset="-128"/>
            </a:rPr>
            <a:t>（統合環境制御盤は７年）</a:t>
          </a:r>
          <a:endParaRPr kumimoji="1" lang="en-US" altLang="ja-JP" sz="1050">
            <a:latin typeface="HG丸ｺﾞｼｯｸM-PRO" panose="020F0600000000000000" pitchFamily="50" charset="-128"/>
            <a:ea typeface="HG丸ｺﾞｼｯｸM-PRO" panose="020F0600000000000000" pitchFamily="50" charset="-128"/>
          </a:endParaRPr>
        </a:p>
        <a:p>
          <a:r>
            <a:rPr kumimoji="1" lang="ja-JP" altLang="en-US" sz="1050">
              <a:latin typeface="HG丸ｺﾞｼｯｸM-PRO" panose="020F0600000000000000" pitchFamily="50" charset="-128"/>
              <a:ea typeface="HG丸ｺﾞｼｯｸM-PRO" panose="020F0600000000000000" pitchFamily="50" charset="-128"/>
            </a:rPr>
            <a:t>ドローン免許の取得費用：</a:t>
          </a:r>
          <a:r>
            <a:rPr kumimoji="1" lang="en-US" altLang="ja-JP" sz="1050">
              <a:latin typeface="HG丸ｺﾞｼｯｸM-PRO" panose="020F0600000000000000" pitchFamily="50" charset="-128"/>
              <a:ea typeface="HG丸ｺﾞｼｯｸM-PRO" panose="020F0600000000000000" pitchFamily="50" charset="-128"/>
            </a:rPr>
            <a:t>7</a:t>
          </a:r>
          <a:r>
            <a:rPr kumimoji="1" lang="ja-JP" altLang="en-US" sz="1050">
              <a:latin typeface="HG丸ｺﾞｼｯｸM-PRO" panose="020F0600000000000000" pitchFamily="50" charset="-128"/>
              <a:ea typeface="HG丸ｺﾞｼｯｸM-PRO" panose="020F0600000000000000" pitchFamily="50" charset="-128"/>
            </a:rPr>
            <a:t>年（算定のため）</a:t>
          </a:r>
          <a:endParaRPr kumimoji="1" lang="en-US" altLang="ja-JP" sz="1050">
            <a:latin typeface="HG丸ｺﾞｼｯｸM-PRO" panose="020F0600000000000000" pitchFamily="50" charset="-128"/>
            <a:ea typeface="HG丸ｺﾞｼｯｸM-PRO" panose="020F0600000000000000" pitchFamily="50" charset="-128"/>
          </a:endParaRPr>
        </a:p>
      </xdr:txBody>
    </xdr:sp>
    <xdr:clientData/>
  </xdr:twoCellAnchor>
  <xdr:twoCellAnchor>
    <xdr:from>
      <xdr:col>3</xdr:col>
      <xdr:colOff>211666</xdr:colOff>
      <xdr:row>57</xdr:row>
      <xdr:rowOff>49742</xdr:rowOff>
    </xdr:from>
    <xdr:to>
      <xdr:col>8</xdr:col>
      <xdr:colOff>543278</xdr:colOff>
      <xdr:row>58</xdr:row>
      <xdr:rowOff>179916</xdr:rowOff>
    </xdr:to>
    <xdr:sp macro="" textlink="">
      <xdr:nvSpPr>
        <xdr:cNvPr id="5" name="テキスト ボックス 4">
          <a:extLst>
            <a:ext uri="{FF2B5EF4-FFF2-40B4-BE49-F238E27FC236}">
              <a16:creationId xmlns:a16="http://schemas.microsoft.com/office/drawing/2014/main" id="{909D1215-D317-42C0-816D-7DF75EFEB16D}"/>
            </a:ext>
          </a:extLst>
        </xdr:cNvPr>
        <xdr:cNvSpPr txBox="1"/>
      </xdr:nvSpPr>
      <xdr:spPr>
        <a:xfrm>
          <a:off x="2412999" y="12019492"/>
          <a:ext cx="5231696" cy="40534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0" rIns="36000" bIns="0" rtlCol="0" anchor="ctr"/>
        <a:lstStyle/>
        <a:p>
          <a:r>
            <a:rPr kumimoji="1" lang="ja-JP" altLang="en-US" sz="1100" b="1">
              <a:solidFill>
                <a:srgbClr val="FF0000"/>
              </a:solidFill>
              <a:latin typeface="ＭＳ Ｐゴシック" panose="020B0600070205080204" pitchFamily="50" charset="-128"/>
              <a:ea typeface="ＭＳ Ｐゴシック" panose="020B0600070205080204" pitchFamily="50" charset="-128"/>
            </a:rPr>
            <a:t>自身で算出してください。</a:t>
          </a:r>
          <a:endParaRPr kumimoji="1" lang="en-US" altLang="ja-JP" sz="1100" b="1">
            <a:solidFill>
              <a:srgbClr val="FF0000"/>
            </a:solidFill>
            <a:latin typeface="ＭＳ Ｐゴシック" panose="020B0600070205080204" pitchFamily="50" charset="-128"/>
            <a:ea typeface="ＭＳ Ｐゴシック" panose="020B0600070205080204" pitchFamily="50" charset="-128"/>
          </a:endParaRPr>
        </a:p>
        <a:p>
          <a:r>
            <a:rPr kumimoji="1" lang="ja-JP" altLang="en-US" sz="1100" b="1">
              <a:solidFill>
                <a:srgbClr val="FF0000"/>
              </a:solidFill>
              <a:latin typeface="ＭＳ Ｐゴシック" panose="020B0600070205080204" pitchFamily="50" charset="-128"/>
              <a:ea typeface="ＭＳ Ｐゴシック" panose="020B0600070205080204" pitchFamily="50" charset="-128"/>
            </a:rPr>
            <a:t>なお普及指導員・家畜保健衛生所職員と相談し、記入すること。</a:t>
          </a:r>
          <a:endParaRPr kumimoji="1" lang="en-US" altLang="ja-JP" sz="1100" b="1">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xdr:col>
      <xdr:colOff>86606</xdr:colOff>
      <xdr:row>6</xdr:row>
      <xdr:rowOff>39951</xdr:rowOff>
    </xdr:from>
    <xdr:to>
      <xdr:col>14</xdr:col>
      <xdr:colOff>512939</xdr:colOff>
      <xdr:row>8</xdr:row>
      <xdr:rowOff>55473</xdr:rowOff>
    </xdr:to>
    <xdr:sp macro="" textlink="">
      <xdr:nvSpPr>
        <xdr:cNvPr id="4" name="テキスト ボックス 3">
          <a:extLst>
            <a:ext uri="{FF2B5EF4-FFF2-40B4-BE49-F238E27FC236}">
              <a16:creationId xmlns:a16="http://schemas.microsoft.com/office/drawing/2014/main" id="{32812EAE-3F9F-4369-A9B5-E824BCA9ECF4}"/>
            </a:ext>
          </a:extLst>
        </xdr:cNvPr>
        <xdr:cNvSpPr txBox="1"/>
      </xdr:nvSpPr>
      <xdr:spPr>
        <a:xfrm>
          <a:off x="8160631" y="2106876"/>
          <a:ext cx="5220583" cy="46319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0" rIns="36000" bIns="0" rtlCol="0" anchor="ctr"/>
        <a:lstStyle/>
        <a:p>
          <a:r>
            <a:rPr kumimoji="1" lang="ja-JP" altLang="en-US" sz="1200" b="1">
              <a:solidFill>
                <a:srgbClr val="FF0000"/>
              </a:solidFill>
              <a:latin typeface="ＭＳ Ｐゴシック" panose="020B0600070205080204" pitchFamily="50" charset="-128"/>
              <a:ea typeface="ＭＳ Ｐゴシック" panose="020B0600070205080204" pitchFamily="50" charset="-128"/>
            </a:rPr>
            <a:t>交付申請のベースとなりますので、補助申請するものはすべて記載してください</a:t>
          </a:r>
          <a:endParaRPr kumimoji="1" lang="en-US" altLang="ja-JP" sz="1200" b="1">
            <a:solidFill>
              <a:srgbClr val="FF0000"/>
            </a:solidFill>
            <a:latin typeface="ＭＳ Ｐゴシック" panose="020B0600070205080204" pitchFamily="50" charset="-128"/>
            <a:ea typeface="ＭＳ Ｐゴシック" panose="020B0600070205080204" pitchFamily="50" charset="-128"/>
          </a:endParaRPr>
        </a:p>
        <a:p>
          <a:r>
            <a:rPr kumimoji="1" lang="ja-JP" altLang="en-US" sz="1200" b="1">
              <a:solidFill>
                <a:srgbClr val="FF0000"/>
              </a:solidFill>
              <a:latin typeface="ＭＳ Ｐゴシック" panose="020B0600070205080204" pitchFamily="50" charset="-128"/>
              <a:ea typeface="ＭＳ Ｐゴシック" panose="020B0600070205080204" pitchFamily="50" charset="-128"/>
            </a:rPr>
            <a:t>（設置工事・初期調整・登録・</a:t>
          </a:r>
          <a:r>
            <a:rPr kumimoji="1" lang="ja-JP" altLang="ja-JP" sz="1200" b="1">
              <a:solidFill>
                <a:srgbClr val="FF0000"/>
              </a:solidFill>
              <a:effectLst/>
              <a:latin typeface="ＭＳ Ｐゴシック" panose="020B0600070205080204" pitchFamily="50" charset="-128"/>
              <a:ea typeface="ＭＳ Ｐゴシック" panose="020B0600070205080204" pitchFamily="50" charset="-128"/>
              <a:cs typeface="+mn-cs"/>
            </a:rPr>
            <a:t>予備バッテリー等</a:t>
          </a:r>
          <a:r>
            <a:rPr kumimoji="1" lang="ja-JP" altLang="en-US" sz="1200" b="1">
              <a:solidFill>
                <a:srgbClr val="FF0000"/>
              </a:solidFill>
              <a:latin typeface="ＭＳ Ｐゴシック" panose="020B0600070205080204" pitchFamily="50" charset="-128"/>
              <a:ea typeface="ＭＳ Ｐゴシック" panose="020B0600070205080204" pitchFamily="50" charset="-128"/>
            </a:rPr>
            <a:t>などにかかる費用）</a:t>
          </a:r>
          <a:endParaRPr kumimoji="1" lang="en-US" altLang="ja-JP" sz="1200" b="1">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31750</xdr:colOff>
      <xdr:row>15</xdr:row>
      <xdr:rowOff>31750</xdr:rowOff>
    </xdr:from>
    <xdr:to>
      <xdr:col>21</xdr:col>
      <xdr:colOff>412815</xdr:colOff>
      <xdr:row>18</xdr:row>
      <xdr:rowOff>204724</xdr:rowOff>
    </xdr:to>
    <xdr:sp macro="" textlink="">
      <xdr:nvSpPr>
        <xdr:cNvPr id="3" name="テキスト ボックス 2">
          <a:extLst>
            <a:ext uri="{FF2B5EF4-FFF2-40B4-BE49-F238E27FC236}">
              <a16:creationId xmlns:a16="http://schemas.microsoft.com/office/drawing/2014/main" id="{17FB0AEA-EEB5-45F3-93AC-5E53E1087A9D}"/>
            </a:ext>
          </a:extLst>
        </xdr:cNvPr>
        <xdr:cNvSpPr txBox="1"/>
      </xdr:nvSpPr>
      <xdr:spPr>
        <a:xfrm>
          <a:off x="14901333" y="5111750"/>
          <a:ext cx="3661899" cy="115722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0" rIns="36000" bIns="0" rtlCol="0" anchor="ctr"/>
        <a:lstStyle/>
        <a:p>
          <a:r>
            <a:rPr kumimoji="1" lang="ja-JP" altLang="en-US" sz="1050">
              <a:latin typeface="HG丸ｺﾞｼｯｸM-PRO" panose="020F0600000000000000" pitchFamily="50" charset="-128"/>
              <a:ea typeface="HG丸ｺﾞｼｯｸM-PRO" panose="020F0600000000000000" pitchFamily="50" charset="-128"/>
            </a:rPr>
            <a:t>付属品等の法定耐用年数は</a:t>
          </a:r>
          <a:endParaRPr kumimoji="1" lang="en-US" altLang="ja-JP" sz="1050">
            <a:latin typeface="HG丸ｺﾞｼｯｸM-PRO" panose="020F0600000000000000" pitchFamily="50" charset="-128"/>
            <a:ea typeface="HG丸ｺﾞｼｯｸM-PRO" panose="020F0600000000000000" pitchFamily="50" charset="-128"/>
          </a:endParaRPr>
        </a:p>
        <a:p>
          <a:r>
            <a:rPr kumimoji="1" lang="ja-JP" altLang="en-US" sz="1050">
              <a:latin typeface="HG丸ｺﾞｼｯｸM-PRO" panose="020F0600000000000000" pitchFamily="50" charset="-128"/>
              <a:ea typeface="HG丸ｺﾞｼｯｸM-PRO" panose="020F0600000000000000" pitchFamily="50" charset="-128"/>
            </a:rPr>
            <a:t>計算上導入するスマート農業機械に連動しています</a:t>
          </a:r>
          <a:endParaRPr kumimoji="1" lang="en-US" altLang="ja-JP" sz="1050">
            <a:latin typeface="HG丸ｺﾞｼｯｸM-PRO" panose="020F0600000000000000" pitchFamily="50" charset="-128"/>
            <a:ea typeface="HG丸ｺﾞｼｯｸM-PRO" panose="020F0600000000000000" pitchFamily="50" charset="-128"/>
          </a:endParaRPr>
        </a:p>
        <a:p>
          <a:endParaRPr kumimoji="1" lang="en-US" altLang="ja-JP" sz="1050">
            <a:latin typeface="HG丸ｺﾞｼｯｸM-PRO" panose="020F0600000000000000" pitchFamily="50" charset="-128"/>
            <a:ea typeface="HG丸ｺﾞｼｯｸM-PRO" panose="020F0600000000000000" pitchFamily="50" charset="-128"/>
          </a:endParaRPr>
        </a:p>
        <a:p>
          <a:r>
            <a:rPr kumimoji="1" lang="en-US" altLang="ja-JP" sz="1050">
              <a:solidFill>
                <a:srgbClr val="FF0000"/>
              </a:solidFill>
              <a:latin typeface="HG丸ｺﾞｼｯｸM-PRO" panose="020F0600000000000000" pitchFamily="50" charset="-128"/>
              <a:ea typeface="HG丸ｺﾞｼｯｸM-PRO" panose="020F0600000000000000" pitchFamily="50" charset="-128"/>
            </a:rPr>
            <a:t>※</a:t>
          </a:r>
          <a:r>
            <a:rPr kumimoji="1" lang="ja-JP" altLang="en-US" sz="1050">
              <a:solidFill>
                <a:srgbClr val="FF0000"/>
              </a:solidFill>
              <a:latin typeface="HG丸ｺﾞｼｯｸM-PRO" panose="020F0600000000000000" pitchFamily="50" charset="-128"/>
              <a:ea typeface="HG丸ｺﾞｼｯｸM-PRO" panose="020F0600000000000000" pitchFamily="50" charset="-128"/>
            </a:rPr>
            <a:t>付属品等が導入するスマート農機の</a:t>
          </a:r>
          <a:r>
            <a:rPr kumimoji="1" lang="en-US" altLang="ja-JP" sz="1050">
              <a:solidFill>
                <a:srgbClr val="FF0000"/>
              </a:solidFill>
              <a:latin typeface="HG丸ｺﾞｼｯｸM-PRO" panose="020F0600000000000000" pitchFamily="50" charset="-128"/>
              <a:ea typeface="HG丸ｺﾞｼｯｸM-PRO" panose="020F0600000000000000" pitchFamily="50" charset="-128"/>
            </a:rPr>
            <a:t>30%</a:t>
          </a:r>
          <a:r>
            <a:rPr kumimoji="1" lang="ja-JP" altLang="en-US" sz="1050">
              <a:solidFill>
                <a:srgbClr val="FF0000"/>
              </a:solidFill>
              <a:latin typeface="HG丸ｺﾞｼｯｸM-PRO" panose="020F0600000000000000" pitchFamily="50" charset="-128"/>
              <a:ea typeface="HG丸ｺﾞｼｯｸM-PRO" panose="020F0600000000000000" pitchFamily="50" charset="-128"/>
            </a:rPr>
            <a:t>を超える場合、</a:t>
          </a:r>
          <a:endParaRPr kumimoji="1" lang="en-US" altLang="ja-JP" sz="1050">
            <a:solidFill>
              <a:srgbClr val="FF0000"/>
            </a:solidFill>
            <a:latin typeface="HG丸ｺﾞｼｯｸM-PRO" panose="020F0600000000000000" pitchFamily="50" charset="-128"/>
            <a:ea typeface="HG丸ｺﾞｼｯｸM-PRO" panose="020F0600000000000000" pitchFamily="50" charset="-128"/>
          </a:endParaRPr>
        </a:p>
        <a:p>
          <a:r>
            <a:rPr kumimoji="1" lang="ja-JP" altLang="en-US" sz="1050">
              <a:solidFill>
                <a:srgbClr val="FF0000"/>
              </a:solidFill>
              <a:latin typeface="HG丸ｺﾞｼｯｸM-PRO" panose="020F0600000000000000" pitchFamily="50" charset="-128"/>
              <a:ea typeface="HG丸ｺﾞｼｯｸM-PRO" panose="020F0600000000000000" pitchFamily="50" charset="-128"/>
            </a:rPr>
            <a:t>　</a:t>
          </a:r>
          <a:r>
            <a:rPr kumimoji="1" lang="en-US" altLang="ja-JP" sz="1050">
              <a:solidFill>
                <a:srgbClr val="FF0000"/>
              </a:solidFill>
              <a:latin typeface="HG丸ｺﾞｼｯｸM-PRO" panose="020F0600000000000000" pitchFamily="50" charset="-128"/>
              <a:ea typeface="HG丸ｺﾞｼｯｸM-PRO" panose="020F0600000000000000" pitchFamily="50" charset="-128"/>
            </a:rPr>
            <a:t>30</a:t>
          </a:r>
          <a:r>
            <a:rPr kumimoji="1" lang="ja-JP" altLang="en-US" sz="1050">
              <a:solidFill>
                <a:srgbClr val="FF0000"/>
              </a:solidFill>
              <a:latin typeface="HG丸ｺﾞｼｯｸM-PRO" panose="020F0600000000000000" pitchFamily="50" charset="-128"/>
              <a:ea typeface="HG丸ｺﾞｼｯｸM-PRO" panose="020F0600000000000000" pitchFamily="50" charset="-128"/>
            </a:rPr>
            <a:t>％以内に収まるよう品数を減らしてください。</a:t>
          </a:r>
          <a:endParaRPr kumimoji="1" lang="en-US" altLang="ja-JP" sz="1050">
            <a:solidFill>
              <a:srgbClr val="FF0000"/>
            </a:solidFill>
            <a:latin typeface="HG丸ｺﾞｼｯｸM-PRO" panose="020F0600000000000000" pitchFamily="50" charset="-128"/>
            <a:ea typeface="HG丸ｺﾞｼｯｸM-PRO" panose="020F0600000000000000"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17</xdr:col>
      <xdr:colOff>28510</xdr:colOff>
      <xdr:row>15</xdr:row>
      <xdr:rowOff>28110</xdr:rowOff>
    </xdr:from>
    <xdr:to>
      <xdr:col>22</xdr:col>
      <xdr:colOff>625475</xdr:colOff>
      <xdr:row>16</xdr:row>
      <xdr:rowOff>326231</xdr:rowOff>
    </xdr:to>
    <xdr:sp macro="" textlink="">
      <xdr:nvSpPr>
        <xdr:cNvPr id="2" name="テキスト ボックス 1">
          <a:extLst>
            <a:ext uri="{FF2B5EF4-FFF2-40B4-BE49-F238E27FC236}">
              <a16:creationId xmlns:a16="http://schemas.microsoft.com/office/drawing/2014/main" id="{ECDFBF6B-5BD8-4D70-90AD-05FE893CE061}"/>
            </a:ext>
          </a:extLst>
        </xdr:cNvPr>
        <xdr:cNvSpPr txBox="1"/>
      </xdr:nvSpPr>
      <xdr:spPr>
        <a:xfrm>
          <a:off x="15490760" y="5098585"/>
          <a:ext cx="3879915" cy="71404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0" rIns="36000" bIns="0" rtlCol="0" anchor="ctr"/>
        <a:lstStyle/>
        <a:p>
          <a:r>
            <a:rPr kumimoji="1" lang="ja-JP" altLang="en-US" sz="900">
              <a:latin typeface="HG丸ｺﾞｼｯｸM-PRO" panose="020F0600000000000000" pitchFamily="50" charset="-128"/>
              <a:ea typeface="HG丸ｺﾞｼｯｸM-PRO" panose="020F0600000000000000" pitchFamily="50" charset="-128"/>
            </a:rPr>
            <a:t>付属品等の法定耐用年数は</a:t>
          </a:r>
          <a:endParaRPr kumimoji="1" lang="en-US" altLang="ja-JP" sz="900">
            <a:latin typeface="HG丸ｺﾞｼｯｸM-PRO" panose="020F0600000000000000" pitchFamily="50" charset="-128"/>
            <a:ea typeface="HG丸ｺﾞｼｯｸM-PRO" panose="020F0600000000000000" pitchFamily="50" charset="-128"/>
          </a:endParaRPr>
        </a:p>
        <a:p>
          <a:r>
            <a:rPr kumimoji="1" lang="ja-JP" altLang="en-US" sz="900">
              <a:latin typeface="HG丸ｺﾞｼｯｸM-PRO" panose="020F0600000000000000" pitchFamily="50" charset="-128"/>
              <a:ea typeface="HG丸ｺﾞｼｯｸM-PRO" panose="020F0600000000000000" pitchFamily="50" charset="-128"/>
            </a:rPr>
            <a:t>計算上導入するスマート農業機械に連動しています</a:t>
          </a:r>
          <a:endParaRPr kumimoji="1" lang="en-US" altLang="ja-JP" sz="900">
            <a:latin typeface="HG丸ｺﾞｼｯｸM-PRO" panose="020F0600000000000000" pitchFamily="50" charset="-128"/>
            <a:ea typeface="HG丸ｺﾞｼｯｸM-PRO" panose="020F0600000000000000" pitchFamily="50" charset="-128"/>
          </a:endParaRPr>
        </a:p>
      </xdr:txBody>
    </xdr:sp>
    <xdr:clientData/>
  </xdr:twoCellAnchor>
  <xdr:twoCellAnchor>
    <xdr:from>
      <xdr:col>4</xdr:col>
      <xdr:colOff>56444</xdr:colOff>
      <xdr:row>6</xdr:row>
      <xdr:rowOff>45508</xdr:rowOff>
    </xdr:from>
    <xdr:to>
      <xdr:col>9</xdr:col>
      <xdr:colOff>370065</xdr:colOff>
      <xdr:row>8</xdr:row>
      <xdr:rowOff>67380</xdr:rowOff>
    </xdr:to>
    <xdr:sp macro="" textlink="">
      <xdr:nvSpPr>
        <xdr:cNvPr id="3" name="テキスト ボックス 2">
          <a:extLst>
            <a:ext uri="{FF2B5EF4-FFF2-40B4-BE49-F238E27FC236}">
              <a16:creationId xmlns:a16="http://schemas.microsoft.com/office/drawing/2014/main" id="{09883C1C-E896-4314-9282-1F1955301491}"/>
            </a:ext>
          </a:extLst>
        </xdr:cNvPr>
        <xdr:cNvSpPr txBox="1"/>
      </xdr:nvSpPr>
      <xdr:spPr>
        <a:xfrm>
          <a:off x="3218744" y="2115608"/>
          <a:ext cx="5231696" cy="46319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0" rIns="36000" bIns="0" rtlCol="0" anchor="ctr"/>
        <a:lstStyle/>
        <a:p>
          <a:r>
            <a:rPr kumimoji="1" lang="ja-JP" altLang="en-US" sz="1100" b="1">
              <a:solidFill>
                <a:srgbClr val="FF0000"/>
              </a:solidFill>
              <a:latin typeface="ＭＳ Ｐゴシック" panose="020B0600070205080204" pitchFamily="50" charset="-128"/>
              <a:ea typeface="ＭＳ Ｐゴシック" panose="020B0600070205080204" pitchFamily="50" charset="-128"/>
            </a:rPr>
            <a:t>交付申請のベースとなりますので、補助申請するものはすべて記載してください</a:t>
          </a:r>
          <a:endParaRPr kumimoji="1" lang="en-US" altLang="ja-JP" sz="1100" b="1">
            <a:solidFill>
              <a:srgbClr val="FF0000"/>
            </a:solidFill>
            <a:latin typeface="ＭＳ Ｐゴシック" panose="020B0600070205080204" pitchFamily="50" charset="-128"/>
            <a:ea typeface="ＭＳ Ｐゴシック" panose="020B0600070205080204" pitchFamily="50" charset="-128"/>
          </a:endParaRPr>
        </a:p>
        <a:p>
          <a:r>
            <a:rPr kumimoji="1" lang="ja-JP" altLang="en-US" sz="1100" b="1">
              <a:solidFill>
                <a:srgbClr val="FF0000"/>
              </a:solidFill>
              <a:latin typeface="ＭＳ Ｐゴシック" panose="020B0600070205080204" pitchFamily="50" charset="-128"/>
              <a:ea typeface="ＭＳ Ｐゴシック" panose="020B0600070205080204" pitchFamily="50" charset="-128"/>
            </a:rPr>
            <a:t>（設置工事・初期調整・登録・</a:t>
          </a:r>
          <a:r>
            <a:rPr kumimoji="1" lang="ja-JP" altLang="ja-JP" sz="1100" b="1">
              <a:solidFill>
                <a:srgbClr val="FF0000"/>
              </a:solidFill>
              <a:effectLst/>
              <a:latin typeface="ＭＳ Ｐゴシック" panose="020B0600070205080204" pitchFamily="50" charset="-128"/>
              <a:ea typeface="ＭＳ Ｐゴシック" panose="020B0600070205080204" pitchFamily="50" charset="-128"/>
              <a:cs typeface="+mn-cs"/>
            </a:rPr>
            <a:t>予備バッテリー等</a:t>
          </a:r>
          <a:r>
            <a:rPr kumimoji="1" lang="ja-JP" altLang="en-US" sz="1100" b="1">
              <a:solidFill>
                <a:srgbClr val="FF0000"/>
              </a:solidFill>
              <a:latin typeface="ＭＳ Ｐゴシック" panose="020B0600070205080204" pitchFamily="50" charset="-128"/>
              <a:ea typeface="ＭＳ Ｐゴシック" panose="020B0600070205080204" pitchFamily="50" charset="-128"/>
            </a:rPr>
            <a:t>などにかかる費用）</a:t>
          </a:r>
          <a:endParaRPr kumimoji="1" lang="en-US" altLang="ja-JP" sz="1100" b="1">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17</xdr:col>
      <xdr:colOff>40680</xdr:colOff>
      <xdr:row>8</xdr:row>
      <xdr:rowOff>35519</xdr:rowOff>
    </xdr:from>
    <xdr:to>
      <xdr:col>22</xdr:col>
      <xdr:colOff>390788</xdr:colOff>
      <xdr:row>10</xdr:row>
      <xdr:rowOff>481061</xdr:rowOff>
    </xdr:to>
    <xdr:sp macro="" textlink="">
      <xdr:nvSpPr>
        <xdr:cNvPr id="4" name="テキスト ボックス 3">
          <a:extLst>
            <a:ext uri="{FF2B5EF4-FFF2-40B4-BE49-F238E27FC236}">
              <a16:creationId xmlns:a16="http://schemas.microsoft.com/office/drawing/2014/main" id="{998276F0-33A1-45D7-BE59-6E74D2563636}"/>
            </a:ext>
          </a:extLst>
        </xdr:cNvPr>
        <xdr:cNvSpPr txBox="1"/>
      </xdr:nvSpPr>
      <xdr:spPr>
        <a:xfrm>
          <a:off x="15499755" y="2550119"/>
          <a:ext cx="3633058" cy="93449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0" rIns="36000" bIns="0" rtlCol="0" anchor="ctr"/>
        <a:lstStyle/>
        <a:p>
          <a:r>
            <a:rPr kumimoji="1" lang="ja-JP" altLang="en-US" sz="900">
              <a:latin typeface="HG丸ｺﾞｼｯｸM-PRO" panose="020F0600000000000000" pitchFamily="50" charset="-128"/>
              <a:ea typeface="HG丸ｺﾞｼｯｸM-PRO" panose="020F0600000000000000" pitchFamily="50" charset="-128"/>
            </a:rPr>
            <a:t>法定耐用年数（参考）</a:t>
          </a:r>
          <a:endParaRPr kumimoji="1" lang="en-US" altLang="ja-JP" sz="900">
            <a:latin typeface="HG丸ｺﾞｼｯｸM-PRO" panose="020F0600000000000000" pitchFamily="50" charset="-128"/>
            <a:ea typeface="HG丸ｺﾞｼｯｸM-PRO" panose="020F0600000000000000" pitchFamily="50" charset="-128"/>
          </a:endParaRPr>
        </a:p>
        <a:p>
          <a:r>
            <a:rPr kumimoji="1" lang="ja-JP" altLang="en-US" sz="900">
              <a:latin typeface="HG丸ｺﾞｼｯｸM-PRO" panose="020F0600000000000000" pitchFamily="50" charset="-128"/>
              <a:ea typeface="HG丸ｺﾞｼｯｸM-PRO" panose="020F0600000000000000" pitchFamily="50" charset="-128"/>
            </a:rPr>
            <a:t>農業用機械　　：７年</a:t>
          </a:r>
          <a:endParaRPr kumimoji="1" lang="en-US" altLang="ja-JP" sz="900">
            <a:latin typeface="HG丸ｺﾞｼｯｸM-PRO" panose="020F0600000000000000" pitchFamily="50" charset="-128"/>
            <a:ea typeface="HG丸ｺﾞｼｯｸM-PRO" panose="020F0600000000000000" pitchFamily="50" charset="-128"/>
          </a:endParaRPr>
        </a:p>
        <a:p>
          <a:r>
            <a:rPr kumimoji="1" lang="ja-JP" altLang="en-US" sz="900">
              <a:latin typeface="HG丸ｺﾞｼｯｸM-PRO" panose="020F0600000000000000" pitchFamily="50" charset="-128"/>
              <a:ea typeface="HG丸ｺﾞｼｯｸM-PRO" panose="020F0600000000000000" pitchFamily="50" charset="-128"/>
            </a:rPr>
            <a:t>モニタリング機器：５年</a:t>
          </a:r>
          <a:endParaRPr kumimoji="1" lang="en-US" altLang="ja-JP" sz="900">
            <a:latin typeface="HG丸ｺﾞｼｯｸM-PRO" panose="020F0600000000000000" pitchFamily="50" charset="-128"/>
            <a:ea typeface="HG丸ｺﾞｼｯｸM-PRO" panose="020F0600000000000000" pitchFamily="50" charset="-128"/>
          </a:endParaRPr>
        </a:p>
        <a:p>
          <a:r>
            <a:rPr kumimoji="1" lang="ja-JP" altLang="en-US" sz="900">
              <a:latin typeface="HG丸ｺﾞｼｯｸM-PRO" panose="020F0600000000000000" pitchFamily="50" charset="-128"/>
              <a:ea typeface="HG丸ｺﾞｼｯｸM-PRO" panose="020F0600000000000000" pitchFamily="50" charset="-128"/>
            </a:rPr>
            <a:t>（統合環境制御盤は７年）</a:t>
          </a:r>
          <a:endParaRPr kumimoji="1" lang="en-US" altLang="ja-JP" sz="900">
            <a:latin typeface="HG丸ｺﾞｼｯｸM-PRO" panose="020F0600000000000000" pitchFamily="50" charset="-128"/>
            <a:ea typeface="HG丸ｺﾞｼｯｸM-PRO" panose="020F0600000000000000" pitchFamily="50" charset="-128"/>
          </a:endParaRPr>
        </a:p>
        <a:p>
          <a:r>
            <a:rPr kumimoji="1" lang="ja-JP" altLang="en-US" sz="900">
              <a:latin typeface="HG丸ｺﾞｼｯｸM-PRO" panose="020F0600000000000000" pitchFamily="50" charset="-128"/>
              <a:ea typeface="HG丸ｺﾞｼｯｸM-PRO" panose="020F0600000000000000" pitchFamily="50" charset="-128"/>
            </a:rPr>
            <a:t>ドローン免許の取得費用：</a:t>
          </a:r>
          <a:r>
            <a:rPr kumimoji="1" lang="en-US" altLang="ja-JP" sz="900">
              <a:latin typeface="HG丸ｺﾞｼｯｸM-PRO" panose="020F0600000000000000" pitchFamily="50" charset="-128"/>
              <a:ea typeface="HG丸ｺﾞｼｯｸM-PRO" panose="020F0600000000000000" pitchFamily="50" charset="-128"/>
            </a:rPr>
            <a:t>7</a:t>
          </a:r>
          <a:r>
            <a:rPr kumimoji="1" lang="ja-JP" altLang="en-US" sz="900">
              <a:latin typeface="HG丸ｺﾞｼｯｸM-PRO" panose="020F0600000000000000" pitchFamily="50" charset="-128"/>
              <a:ea typeface="HG丸ｺﾞｼｯｸM-PRO" panose="020F0600000000000000" pitchFamily="50" charset="-128"/>
            </a:rPr>
            <a:t>年（算定のため）</a:t>
          </a:r>
          <a:endParaRPr kumimoji="1" lang="en-US" altLang="ja-JP" sz="900">
            <a:latin typeface="HG丸ｺﾞｼｯｸM-PRO" panose="020F0600000000000000" pitchFamily="50" charset="-128"/>
            <a:ea typeface="HG丸ｺﾞｼｯｸM-PRO" panose="020F0600000000000000" pitchFamily="50" charset="-128"/>
          </a:endParaRPr>
        </a:p>
      </xdr:txBody>
    </xdr:sp>
    <xdr:clientData/>
  </xdr:twoCellAnchor>
  <xdr:twoCellAnchor>
    <xdr:from>
      <xdr:col>1</xdr:col>
      <xdr:colOff>867833</xdr:colOff>
      <xdr:row>5</xdr:row>
      <xdr:rowOff>35983</xdr:rowOff>
    </xdr:from>
    <xdr:to>
      <xdr:col>2</xdr:col>
      <xdr:colOff>641163</xdr:colOff>
      <xdr:row>5</xdr:row>
      <xdr:rowOff>464795</xdr:rowOff>
    </xdr:to>
    <xdr:sp macro="" textlink="">
      <xdr:nvSpPr>
        <xdr:cNvPr id="5" name="正方形/長方形 4">
          <a:extLst>
            <a:ext uri="{FF2B5EF4-FFF2-40B4-BE49-F238E27FC236}">
              <a16:creationId xmlns:a16="http://schemas.microsoft.com/office/drawing/2014/main" id="{352F3E25-89E2-4722-BB09-3718221C4950}"/>
            </a:ext>
          </a:extLst>
        </xdr:cNvPr>
        <xdr:cNvSpPr/>
      </xdr:nvSpPr>
      <xdr:spPr>
        <a:xfrm>
          <a:off x="1140883" y="1363133"/>
          <a:ext cx="732180" cy="428812"/>
        </a:xfrm>
        <a:prstGeom prst="rect">
          <a:avLst/>
        </a:prstGeom>
        <a:solidFill>
          <a:srgbClr val="FFC000"/>
        </a:solidFill>
        <a:ln w="28575">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800">
              <a:solidFill>
                <a:sysClr val="windowText" lastClr="000000"/>
              </a:solidFill>
            </a:rPr>
            <a:t>①</a:t>
          </a:r>
        </a:p>
      </xdr:txBody>
    </xdr:sp>
    <xdr:clientData/>
  </xdr:twoCellAnchor>
  <xdr:twoCellAnchor>
    <xdr:from>
      <xdr:col>3</xdr:col>
      <xdr:colOff>215957</xdr:colOff>
      <xdr:row>8</xdr:row>
      <xdr:rowOff>8093</xdr:rowOff>
    </xdr:from>
    <xdr:to>
      <xdr:col>3</xdr:col>
      <xdr:colOff>942845</xdr:colOff>
      <xdr:row>9</xdr:row>
      <xdr:rowOff>335970</xdr:rowOff>
    </xdr:to>
    <xdr:sp macro="" textlink="">
      <xdr:nvSpPr>
        <xdr:cNvPr id="6" name="正方形/長方形 5">
          <a:extLst>
            <a:ext uri="{FF2B5EF4-FFF2-40B4-BE49-F238E27FC236}">
              <a16:creationId xmlns:a16="http://schemas.microsoft.com/office/drawing/2014/main" id="{6FAFD5E9-E39D-4575-8628-E82ED86CF6CB}"/>
            </a:ext>
          </a:extLst>
        </xdr:cNvPr>
        <xdr:cNvSpPr/>
      </xdr:nvSpPr>
      <xdr:spPr>
        <a:xfrm>
          <a:off x="2418613" y="2544124"/>
          <a:ext cx="726888" cy="423127"/>
        </a:xfrm>
        <a:prstGeom prst="rect">
          <a:avLst/>
        </a:prstGeom>
        <a:solidFill>
          <a:srgbClr val="FFC000"/>
        </a:solidFill>
        <a:ln w="28575">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800">
              <a:solidFill>
                <a:sysClr val="windowText" lastClr="000000"/>
              </a:solidFill>
            </a:rPr>
            <a:t>③</a:t>
          </a:r>
        </a:p>
      </xdr:txBody>
    </xdr:sp>
    <xdr:clientData/>
  </xdr:twoCellAnchor>
  <xdr:twoCellAnchor>
    <xdr:from>
      <xdr:col>11</xdr:col>
      <xdr:colOff>119100</xdr:colOff>
      <xdr:row>8</xdr:row>
      <xdr:rowOff>11907</xdr:rowOff>
    </xdr:from>
    <xdr:to>
      <xdr:col>11</xdr:col>
      <xdr:colOff>868213</xdr:colOff>
      <xdr:row>9</xdr:row>
      <xdr:rowOff>335176</xdr:rowOff>
    </xdr:to>
    <xdr:sp macro="" textlink="">
      <xdr:nvSpPr>
        <xdr:cNvPr id="8" name="正方形/長方形 7">
          <a:extLst>
            <a:ext uri="{FF2B5EF4-FFF2-40B4-BE49-F238E27FC236}">
              <a16:creationId xmlns:a16="http://schemas.microsoft.com/office/drawing/2014/main" id="{3D5A3CA8-DD5E-4A7C-9735-E4B9894CB598}"/>
            </a:ext>
          </a:extLst>
        </xdr:cNvPr>
        <xdr:cNvSpPr/>
      </xdr:nvSpPr>
      <xdr:spPr>
        <a:xfrm>
          <a:off x="10108444" y="2547938"/>
          <a:ext cx="749113" cy="418519"/>
        </a:xfrm>
        <a:prstGeom prst="rect">
          <a:avLst/>
        </a:prstGeom>
        <a:solidFill>
          <a:srgbClr val="FFC000"/>
        </a:solidFill>
        <a:ln w="28575">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800">
              <a:solidFill>
                <a:sysClr val="windowText" lastClr="000000"/>
              </a:solidFill>
            </a:rPr>
            <a:t>⑦</a:t>
          </a:r>
        </a:p>
      </xdr:txBody>
    </xdr:sp>
    <xdr:clientData/>
  </xdr:twoCellAnchor>
  <xdr:twoCellAnchor>
    <xdr:from>
      <xdr:col>6</xdr:col>
      <xdr:colOff>196522</xdr:colOff>
      <xdr:row>8</xdr:row>
      <xdr:rowOff>11268</xdr:rowOff>
    </xdr:from>
    <xdr:to>
      <xdr:col>6</xdr:col>
      <xdr:colOff>913885</xdr:colOff>
      <xdr:row>9</xdr:row>
      <xdr:rowOff>323270</xdr:rowOff>
    </xdr:to>
    <xdr:sp macro="" textlink="">
      <xdr:nvSpPr>
        <xdr:cNvPr id="9" name="正方形/長方形 8">
          <a:extLst>
            <a:ext uri="{FF2B5EF4-FFF2-40B4-BE49-F238E27FC236}">
              <a16:creationId xmlns:a16="http://schemas.microsoft.com/office/drawing/2014/main" id="{F614B923-1353-4AE2-A00A-AE45878B6284}"/>
            </a:ext>
          </a:extLst>
        </xdr:cNvPr>
        <xdr:cNvSpPr/>
      </xdr:nvSpPr>
      <xdr:spPr>
        <a:xfrm>
          <a:off x="5375741" y="2547299"/>
          <a:ext cx="717363" cy="407252"/>
        </a:xfrm>
        <a:prstGeom prst="rect">
          <a:avLst/>
        </a:prstGeom>
        <a:solidFill>
          <a:srgbClr val="FFC000"/>
        </a:solidFill>
        <a:ln w="28575">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800">
              <a:solidFill>
                <a:sysClr val="windowText" lastClr="000000"/>
              </a:solidFill>
            </a:rPr>
            <a:t>⑥</a:t>
          </a:r>
        </a:p>
      </xdr:txBody>
    </xdr:sp>
    <xdr:clientData/>
  </xdr:twoCellAnchor>
  <xdr:twoCellAnchor>
    <xdr:from>
      <xdr:col>5</xdr:col>
      <xdr:colOff>230908</xdr:colOff>
      <xdr:row>8</xdr:row>
      <xdr:rowOff>8093</xdr:rowOff>
    </xdr:from>
    <xdr:to>
      <xdr:col>5</xdr:col>
      <xdr:colOff>967321</xdr:colOff>
      <xdr:row>9</xdr:row>
      <xdr:rowOff>326445</xdr:rowOff>
    </xdr:to>
    <xdr:sp macro="" textlink="">
      <xdr:nvSpPr>
        <xdr:cNvPr id="10" name="正方形/長方形 9">
          <a:extLst>
            <a:ext uri="{FF2B5EF4-FFF2-40B4-BE49-F238E27FC236}">
              <a16:creationId xmlns:a16="http://schemas.microsoft.com/office/drawing/2014/main" id="{92467C3A-D0A8-4FB6-AEF7-AA22A3B84C48}"/>
            </a:ext>
          </a:extLst>
        </xdr:cNvPr>
        <xdr:cNvSpPr/>
      </xdr:nvSpPr>
      <xdr:spPr>
        <a:xfrm>
          <a:off x="4362377" y="2544124"/>
          <a:ext cx="736413" cy="413602"/>
        </a:xfrm>
        <a:prstGeom prst="rect">
          <a:avLst/>
        </a:prstGeom>
        <a:solidFill>
          <a:srgbClr val="FFC000"/>
        </a:solidFill>
        <a:ln w="28575">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800">
              <a:solidFill>
                <a:sysClr val="windowText" lastClr="000000"/>
              </a:solidFill>
            </a:rPr>
            <a:t>⑤</a:t>
          </a:r>
        </a:p>
      </xdr:txBody>
    </xdr:sp>
    <xdr:clientData/>
  </xdr:twoCellAnchor>
  <xdr:twoCellAnchor>
    <xdr:from>
      <xdr:col>4</xdr:col>
      <xdr:colOff>166592</xdr:colOff>
      <xdr:row>8</xdr:row>
      <xdr:rowOff>8093</xdr:rowOff>
    </xdr:from>
    <xdr:to>
      <xdr:col>4</xdr:col>
      <xdr:colOff>899830</xdr:colOff>
      <xdr:row>9</xdr:row>
      <xdr:rowOff>332795</xdr:rowOff>
    </xdr:to>
    <xdr:sp macro="" textlink="">
      <xdr:nvSpPr>
        <xdr:cNvPr id="11" name="正方形/長方形 10">
          <a:extLst>
            <a:ext uri="{FF2B5EF4-FFF2-40B4-BE49-F238E27FC236}">
              <a16:creationId xmlns:a16="http://schemas.microsoft.com/office/drawing/2014/main" id="{85653EF6-757E-4B40-A3D4-D733392AF69F}"/>
            </a:ext>
          </a:extLst>
        </xdr:cNvPr>
        <xdr:cNvSpPr/>
      </xdr:nvSpPr>
      <xdr:spPr>
        <a:xfrm>
          <a:off x="3333655" y="2544124"/>
          <a:ext cx="733238" cy="419952"/>
        </a:xfrm>
        <a:prstGeom prst="rect">
          <a:avLst/>
        </a:prstGeom>
        <a:solidFill>
          <a:srgbClr val="FFC000"/>
        </a:solidFill>
        <a:ln w="28575">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800">
              <a:solidFill>
                <a:sysClr val="windowText" lastClr="000000"/>
              </a:solidFill>
            </a:rPr>
            <a:t>④</a:t>
          </a:r>
        </a:p>
      </xdr:txBody>
    </xdr:sp>
    <xdr:clientData/>
  </xdr:twoCellAnchor>
  <xdr:twoCellAnchor>
    <xdr:from>
      <xdr:col>1</xdr:col>
      <xdr:colOff>109413</xdr:colOff>
      <xdr:row>43</xdr:row>
      <xdr:rowOff>174361</xdr:rowOff>
    </xdr:from>
    <xdr:to>
      <xdr:col>1</xdr:col>
      <xdr:colOff>843974</xdr:colOff>
      <xdr:row>45</xdr:row>
      <xdr:rowOff>190750</xdr:rowOff>
    </xdr:to>
    <xdr:sp macro="" textlink="">
      <xdr:nvSpPr>
        <xdr:cNvPr id="12" name="正方形/長方形 11">
          <a:extLst>
            <a:ext uri="{FF2B5EF4-FFF2-40B4-BE49-F238E27FC236}">
              <a16:creationId xmlns:a16="http://schemas.microsoft.com/office/drawing/2014/main" id="{056A1AF8-FE33-471E-BE20-2DC79CDCA068}"/>
            </a:ext>
          </a:extLst>
        </xdr:cNvPr>
        <xdr:cNvSpPr/>
      </xdr:nvSpPr>
      <xdr:spPr>
        <a:xfrm>
          <a:off x="383257" y="14128486"/>
          <a:ext cx="734561" cy="421202"/>
        </a:xfrm>
        <a:prstGeom prst="rect">
          <a:avLst/>
        </a:prstGeom>
        <a:solidFill>
          <a:srgbClr val="FFC000"/>
        </a:solidFill>
        <a:ln w="28575">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800">
              <a:solidFill>
                <a:sysClr val="windowText" lastClr="000000"/>
              </a:solidFill>
            </a:rPr>
            <a:t>⑨</a:t>
          </a:r>
        </a:p>
      </xdr:txBody>
    </xdr:sp>
    <xdr:clientData/>
  </xdr:twoCellAnchor>
  <xdr:twoCellAnchor>
    <xdr:from>
      <xdr:col>8</xdr:col>
      <xdr:colOff>190500</xdr:colOff>
      <xdr:row>36</xdr:row>
      <xdr:rowOff>233697</xdr:rowOff>
    </xdr:from>
    <xdr:to>
      <xdr:col>8</xdr:col>
      <xdr:colOff>935816</xdr:colOff>
      <xdr:row>38</xdr:row>
      <xdr:rowOff>62591</xdr:rowOff>
    </xdr:to>
    <xdr:sp macro="" textlink="">
      <xdr:nvSpPr>
        <xdr:cNvPr id="14" name="正方形/長方形 13">
          <a:extLst>
            <a:ext uri="{FF2B5EF4-FFF2-40B4-BE49-F238E27FC236}">
              <a16:creationId xmlns:a16="http://schemas.microsoft.com/office/drawing/2014/main" id="{8F4F98F4-57B1-4BCB-B0B5-F8D21A1862BA}"/>
            </a:ext>
          </a:extLst>
        </xdr:cNvPr>
        <xdr:cNvSpPr/>
      </xdr:nvSpPr>
      <xdr:spPr>
        <a:xfrm>
          <a:off x="7298531" y="12128041"/>
          <a:ext cx="745316" cy="376581"/>
        </a:xfrm>
        <a:prstGeom prst="rect">
          <a:avLst/>
        </a:prstGeom>
        <a:solidFill>
          <a:schemeClr val="bg2">
            <a:lumMod val="90000"/>
          </a:schemeClr>
        </a:solidFill>
        <a:ln w="12700">
          <a:solidFill>
            <a:schemeClr val="tx1"/>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800">
              <a:solidFill>
                <a:sysClr val="windowText" lastClr="000000"/>
              </a:solidFill>
            </a:rPr>
            <a:t>㉑</a:t>
          </a:r>
        </a:p>
      </xdr:txBody>
    </xdr:sp>
    <xdr:clientData/>
  </xdr:twoCellAnchor>
  <xdr:twoCellAnchor>
    <xdr:from>
      <xdr:col>9</xdr:col>
      <xdr:colOff>618867</xdr:colOff>
      <xdr:row>36</xdr:row>
      <xdr:rowOff>233697</xdr:rowOff>
    </xdr:from>
    <xdr:to>
      <xdr:col>10</xdr:col>
      <xdr:colOff>398626</xdr:colOff>
      <xdr:row>38</xdr:row>
      <xdr:rowOff>59416</xdr:rowOff>
    </xdr:to>
    <xdr:sp macro="" textlink="">
      <xdr:nvSpPr>
        <xdr:cNvPr id="15" name="正方形/長方形 14">
          <a:extLst>
            <a:ext uri="{FF2B5EF4-FFF2-40B4-BE49-F238E27FC236}">
              <a16:creationId xmlns:a16="http://schemas.microsoft.com/office/drawing/2014/main" id="{029F6A01-ED54-4423-A9D1-8E07110BC9B5}"/>
            </a:ext>
          </a:extLst>
        </xdr:cNvPr>
        <xdr:cNvSpPr/>
      </xdr:nvSpPr>
      <xdr:spPr>
        <a:xfrm>
          <a:off x="8703211" y="12128041"/>
          <a:ext cx="720353" cy="373406"/>
        </a:xfrm>
        <a:prstGeom prst="rect">
          <a:avLst/>
        </a:prstGeom>
        <a:solidFill>
          <a:schemeClr val="bg2">
            <a:lumMod val="90000"/>
          </a:schemeClr>
        </a:solidFill>
        <a:ln w="12700">
          <a:solidFill>
            <a:schemeClr val="tx1"/>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800">
              <a:solidFill>
                <a:sysClr val="windowText" lastClr="000000"/>
              </a:solidFill>
            </a:rPr>
            <a:t>㉒</a:t>
          </a:r>
        </a:p>
      </xdr:txBody>
    </xdr:sp>
    <xdr:clientData/>
  </xdr:twoCellAnchor>
  <xdr:twoCellAnchor>
    <xdr:from>
      <xdr:col>12</xdr:col>
      <xdr:colOff>551075</xdr:colOff>
      <xdr:row>36</xdr:row>
      <xdr:rowOff>233697</xdr:rowOff>
    </xdr:from>
    <xdr:to>
      <xdr:col>13</xdr:col>
      <xdr:colOff>303141</xdr:colOff>
      <xdr:row>38</xdr:row>
      <xdr:rowOff>59416</xdr:rowOff>
    </xdr:to>
    <xdr:sp macro="" textlink="">
      <xdr:nvSpPr>
        <xdr:cNvPr id="16" name="正方形/長方形 15">
          <a:extLst>
            <a:ext uri="{FF2B5EF4-FFF2-40B4-BE49-F238E27FC236}">
              <a16:creationId xmlns:a16="http://schemas.microsoft.com/office/drawing/2014/main" id="{C9CC2602-02E3-4A68-9C8A-7BCD8B813C27}"/>
            </a:ext>
          </a:extLst>
        </xdr:cNvPr>
        <xdr:cNvSpPr/>
      </xdr:nvSpPr>
      <xdr:spPr>
        <a:xfrm>
          <a:off x="11504825" y="12128041"/>
          <a:ext cx="716472" cy="373406"/>
        </a:xfrm>
        <a:prstGeom prst="rect">
          <a:avLst/>
        </a:prstGeom>
        <a:solidFill>
          <a:schemeClr val="bg2">
            <a:lumMod val="90000"/>
          </a:schemeClr>
        </a:solidFill>
        <a:ln w="12700">
          <a:solidFill>
            <a:schemeClr val="tx1"/>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800">
              <a:solidFill>
                <a:sysClr val="windowText" lastClr="000000"/>
              </a:solidFill>
            </a:rPr>
            <a:t>㉓</a:t>
          </a:r>
        </a:p>
      </xdr:txBody>
    </xdr:sp>
    <xdr:clientData/>
  </xdr:twoCellAnchor>
  <xdr:twoCellAnchor>
    <xdr:from>
      <xdr:col>8</xdr:col>
      <xdr:colOff>696071</xdr:colOff>
      <xdr:row>34</xdr:row>
      <xdr:rowOff>250031</xdr:rowOff>
    </xdr:from>
    <xdr:to>
      <xdr:col>9</xdr:col>
      <xdr:colOff>455818</xdr:colOff>
      <xdr:row>35</xdr:row>
      <xdr:rowOff>354822</xdr:rowOff>
    </xdr:to>
    <xdr:sp macro="" textlink="">
      <xdr:nvSpPr>
        <xdr:cNvPr id="17" name="正方形/長方形 16">
          <a:extLst>
            <a:ext uri="{FF2B5EF4-FFF2-40B4-BE49-F238E27FC236}">
              <a16:creationId xmlns:a16="http://schemas.microsoft.com/office/drawing/2014/main" id="{02E993A2-C166-456E-A973-47061973B930}"/>
            </a:ext>
          </a:extLst>
        </xdr:cNvPr>
        <xdr:cNvSpPr/>
      </xdr:nvSpPr>
      <xdr:spPr>
        <a:xfrm>
          <a:off x="7804102" y="11096625"/>
          <a:ext cx="736060" cy="378635"/>
        </a:xfrm>
        <a:prstGeom prst="rect">
          <a:avLst/>
        </a:prstGeom>
        <a:solidFill>
          <a:srgbClr val="FFC000"/>
        </a:solidFill>
        <a:ln w="28575">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800">
              <a:solidFill>
                <a:sysClr val="windowText" lastClr="000000"/>
              </a:solidFill>
            </a:rPr>
            <a:t>⑳</a:t>
          </a:r>
        </a:p>
      </xdr:txBody>
    </xdr:sp>
    <xdr:clientData/>
  </xdr:twoCellAnchor>
  <xdr:twoCellAnchor>
    <xdr:from>
      <xdr:col>15</xdr:col>
      <xdr:colOff>268816</xdr:colOff>
      <xdr:row>5</xdr:row>
      <xdr:rowOff>34132</xdr:rowOff>
    </xdr:from>
    <xdr:to>
      <xdr:col>42</xdr:col>
      <xdr:colOff>562242</xdr:colOff>
      <xdr:row>23</xdr:row>
      <xdr:rowOff>186267</xdr:rowOff>
    </xdr:to>
    <xdr:sp macro="" textlink="">
      <xdr:nvSpPr>
        <xdr:cNvPr id="18" name="テキスト ボックス 17">
          <a:extLst>
            <a:ext uri="{FF2B5EF4-FFF2-40B4-BE49-F238E27FC236}">
              <a16:creationId xmlns:a16="http://schemas.microsoft.com/office/drawing/2014/main" id="{D5112BB5-3AD8-466C-B635-2C0710464291}"/>
            </a:ext>
          </a:extLst>
        </xdr:cNvPr>
        <xdr:cNvSpPr txBox="1"/>
      </xdr:nvSpPr>
      <xdr:spPr>
        <a:xfrm>
          <a:off x="14630399" y="1409965"/>
          <a:ext cx="8622510" cy="6396302"/>
        </a:xfrm>
        <a:prstGeom prst="rect">
          <a:avLst/>
        </a:prstGeom>
        <a:solidFill>
          <a:schemeClr val="accent4">
            <a:lumMod val="20000"/>
            <a:lumOff val="80000"/>
          </a:schemeClr>
        </a:solidFill>
        <a:ln w="28575" cmpd="sng">
          <a:solidFill>
            <a:srgbClr val="FFC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600" b="1" u="none">
              <a:solidFill>
                <a:schemeClr val="dk1"/>
              </a:solidFill>
              <a:effectLst/>
              <a:latin typeface="+mn-lt"/>
              <a:ea typeface="+mn-ea"/>
              <a:cs typeface="+mn-cs"/>
            </a:rPr>
            <a:t>【</a:t>
          </a:r>
          <a:r>
            <a:rPr kumimoji="1" lang="ja-JP" altLang="en-US" sz="1600" b="1" u="none">
              <a:solidFill>
                <a:schemeClr val="dk1"/>
              </a:solidFill>
              <a:effectLst/>
              <a:latin typeface="+mn-lt"/>
              <a:ea typeface="+mn-ea"/>
              <a:cs typeface="+mn-cs"/>
            </a:rPr>
            <a:t>手順１　基本事項を最初に入力する</a:t>
          </a:r>
          <a:r>
            <a:rPr kumimoji="1" lang="en-US" altLang="ja-JP" sz="1600" b="1" u="none">
              <a:solidFill>
                <a:schemeClr val="dk1"/>
              </a:solidFill>
              <a:effectLst/>
              <a:latin typeface="+mn-lt"/>
              <a:ea typeface="+mn-ea"/>
              <a:cs typeface="+mn-cs"/>
            </a:rPr>
            <a:t>】</a:t>
          </a:r>
        </a:p>
        <a:p>
          <a:r>
            <a:rPr kumimoji="1" lang="ja-JP" altLang="ja-JP" sz="1200">
              <a:solidFill>
                <a:schemeClr val="dk1"/>
              </a:solidFill>
              <a:effectLst/>
              <a:latin typeface="+mn-lt"/>
              <a:ea typeface="+mn-ea"/>
              <a:cs typeface="+mn-cs"/>
            </a:rPr>
            <a:t>①申請者情報を入力する。</a:t>
          </a:r>
          <a:endParaRPr lang="ja-JP" altLang="ja-JP" sz="1200">
            <a:effectLst/>
          </a:endParaRPr>
        </a:p>
        <a:p>
          <a:r>
            <a:rPr kumimoji="1" lang="ja-JP" altLang="ja-JP" sz="1200">
              <a:solidFill>
                <a:schemeClr val="dk1"/>
              </a:solidFill>
              <a:effectLst/>
              <a:latin typeface="+mn-lt"/>
              <a:ea typeface="+mn-ea"/>
              <a:cs typeface="+mn-cs"/>
            </a:rPr>
            <a:t>②「スマート農機等の名称」は製品名ではなく、一般的な名称で記入する。</a:t>
          </a:r>
          <a:endParaRPr kumimoji="1" lang="en-US" altLang="ja-JP" sz="1200">
            <a:solidFill>
              <a:schemeClr val="dk1"/>
            </a:solidFill>
            <a:effectLst/>
            <a:latin typeface="+mn-lt"/>
            <a:ea typeface="+mn-ea"/>
            <a:cs typeface="+mn-cs"/>
          </a:endParaRPr>
        </a:p>
        <a:p>
          <a:r>
            <a:rPr kumimoji="1" lang="ja-JP" altLang="en-US" sz="1200">
              <a:solidFill>
                <a:schemeClr val="dk1"/>
              </a:solidFill>
              <a:effectLst/>
              <a:latin typeface="+mn-lt"/>
              <a:ea typeface="+mn-ea"/>
              <a:cs typeface="+mn-cs"/>
            </a:rPr>
            <a:t>　</a:t>
          </a:r>
          <a:r>
            <a:rPr kumimoji="1" lang="en-US" altLang="ja-JP" sz="1200" b="1">
              <a:solidFill>
                <a:srgbClr val="FF0000"/>
              </a:solidFill>
              <a:effectLst/>
              <a:latin typeface="+mn-lt"/>
              <a:ea typeface="+mn-ea"/>
              <a:cs typeface="+mn-cs"/>
            </a:rPr>
            <a:t>※</a:t>
          </a:r>
          <a:r>
            <a:rPr kumimoji="1" lang="ja-JP" altLang="en-US" sz="1200" b="1">
              <a:solidFill>
                <a:srgbClr val="FF0000"/>
              </a:solidFill>
              <a:effectLst/>
              <a:latin typeface="+mn-lt"/>
              <a:ea typeface="+mn-ea"/>
              <a:cs typeface="+mn-cs"/>
            </a:rPr>
            <a:t>算定の都合上、「自動操舵内蔵トラクタ等のアタッチメント」、「ドローンの取得免許」は②－１に記入する</a:t>
          </a:r>
          <a:endParaRPr kumimoji="1" lang="en-US" altLang="ja-JP" sz="1200" b="1">
            <a:solidFill>
              <a:srgbClr val="FF0000"/>
            </a:solidFill>
            <a:effectLst/>
            <a:latin typeface="+mn-lt"/>
            <a:ea typeface="+mn-ea"/>
            <a:cs typeface="+mn-cs"/>
          </a:endParaRPr>
        </a:p>
        <a:p>
          <a:r>
            <a:rPr kumimoji="1" lang="ja-JP" altLang="en-US" sz="1200">
              <a:solidFill>
                <a:schemeClr val="dk1"/>
              </a:solidFill>
              <a:effectLst/>
              <a:latin typeface="+mn-lt"/>
              <a:ea typeface="+mn-ea"/>
              <a:cs typeface="+mn-cs"/>
            </a:rPr>
            <a:t>　スマート農機等の付属品（上記除く）を購入する場合、下記に記入する。</a:t>
          </a:r>
          <a:endParaRPr kumimoji="1" lang="en-US" altLang="ja-JP" sz="1200">
            <a:solidFill>
              <a:schemeClr val="dk1"/>
            </a:solidFill>
            <a:effectLst/>
            <a:latin typeface="+mn-lt"/>
            <a:ea typeface="+mn-ea"/>
            <a:cs typeface="+mn-cs"/>
          </a:endParaRPr>
        </a:p>
        <a:p>
          <a:r>
            <a:rPr kumimoji="1" lang="ja-JP" altLang="en-US" sz="1200">
              <a:solidFill>
                <a:schemeClr val="dk1"/>
              </a:solidFill>
              <a:effectLst/>
              <a:latin typeface="+mn-lt"/>
              <a:ea typeface="+mn-ea"/>
              <a:cs typeface="+mn-cs"/>
            </a:rPr>
            <a:t>　・①に記入したスマート農機等の付属品の場合：②－２</a:t>
          </a:r>
          <a:endParaRPr kumimoji="1" lang="en-US" altLang="ja-JP" sz="1200">
            <a:solidFill>
              <a:schemeClr val="dk1"/>
            </a:solidFill>
            <a:effectLst/>
            <a:latin typeface="+mn-lt"/>
            <a:ea typeface="+mn-ea"/>
            <a:cs typeface="+mn-cs"/>
          </a:endParaRPr>
        </a:p>
        <a:p>
          <a:r>
            <a:rPr kumimoji="1" lang="ja-JP" altLang="en-US" sz="1200">
              <a:solidFill>
                <a:schemeClr val="dk1"/>
              </a:solidFill>
              <a:effectLst/>
              <a:latin typeface="+mn-lt"/>
              <a:ea typeface="+mn-ea"/>
              <a:cs typeface="+mn-cs"/>
            </a:rPr>
            <a:t>　・②に</a:t>
          </a:r>
          <a:r>
            <a:rPr kumimoji="1" lang="ja-JP" altLang="ja-JP" sz="1200">
              <a:solidFill>
                <a:schemeClr val="dk1"/>
              </a:solidFill>
              <a:effectLst/>
              <a:latin typeface="+mn-lt"/>
              <a:ea typeface="+mn-ea"/>
              <a:cs typeface="+mn-cs"/>
            </a:rPr>
            <a:t>記入したスマート農機等の付属品の場合：②－</a:t>
          </a:r>
          <a:r>
            <a:rPr kumimoji="1" lang="ja-JP" altLang="en-US" sz="1200">
              <a:solidFill>
                <a:schemeClr val="dk1"/>
              </a:solidFill>
              <a:effectLst/>
              <a:latin typeface="+mn-lt"/>
              <a:ea typeface="+mn-ea"/>
              <a:cs typeface="+mn-cs"/>
            </a:rPr>
            <a:t>３</a:t>
          </a:r>
          <a:endParaRPr kumimoji="1" lang="en-US" altLang="ja-JP" sz="1200">
            <a:solidFill>
              <a:schemeClr val="dk1"/>
            </a:solidFill>
            <a:effectLst/>
            <a:latin typeface="+mn-lt"/>
            <a:ea typeface="+mn-ea"/>
            <a:cs typeface="+mn-cs"/>
          </a:endParaRPr>
        </a:p>
        <a:p>
          <a:r>
            <a:rPr kumimoji="1" lang="ja-JP" altLang="en-US" sz="1200">
              <a:solidFill>
                <a:schemeClr val="dk1"/>
              </a:solidFill>
              <a:effectLst/>
              <a:latin typeface="+mn-lt"/>
              <a:ea typeface="+mn-ea"/>
              <a:cs typeface="+mn-cs"/>
            </a:rPr>
            <a:t>　・③に</a:t>
          </a:r>
          <a:r>
            <a:rPr kumimoji="1" lang="ja-JP" altLang="ja-JP" sz="1200">
              <a:solidFill>
                <a:schemeClr val="dk1"/>
              </a:solidFill>
              <a:effectLst/>
              <a:latin typeface="+mn-lt"/>
              <a:ea typeface="+mn-ea"/>
              <a:cs typeface="+mn-cs"/>
            </a:rPr>
            <a:t>記入したスマート農機等の付属品の場合：②－</a:t>
          </a:r>
          <a:r>
            <a:rPr kumimoji="1" lang="ja-JP" altLang="en-US" sz="1200">
              <a:solidFill>
                <a:schemeClr val="dk1"/>
              </a:solidFill>
              <a:effectLst/>
              <a:latin typeface="+mn-lt"/>
              <a:ea typeface="+mn-ea"/>
              <a:cs typeface="+mn-cs"/>
            </a:rPr>
            <a:t>４</a:t>
          </a:r>
          <a:endParaRPr kumimoji="1" lang="en-US" altLang="ja-JP" sz="1200">
            <a:solidFill>
              <a:schemeClr val="dk1"/>
            </a:solidFill>
            <a:effectLst/>
            <a:latin typeface="+mn-lt"/>
            <a:ea typeface="+mn-ea"/>
            <a:cs typeface="+mn-cs"/>
          </a:endParaRPr>
        </a:p>
        <a:p>
          <a:r>
            <a:rPr kumimoji="1" lang="ja-JP" altLang="en-US" sz="1200">
              <a:solidFill>
                <a:schemeClr val="dk1"/>
              </a:solidFill>
              <a:effectLst/>
              <a:latin typeface="+mn-lt"/>
              <a:ea typeface="+mn-ea"/>
              <a:cs typeface="+mn-cs"/>
            </a:rPr>
            <a:t>　</a:t>
          </a:r>
          <a:r>
            <a:rPr kumimoji="1" lang="en-US" altLang="ja-JP" sz="1200" b="1">
              <a:solidFill>
                <a:srgbClr val="FF0000"/>
              </a:solidFill>
              <a:effectLst/>
              <a:latin typeface="+mn-lt"/>
              <a:ea typeface="+mn-ea"/>
              <a:cs typeface="+mn-cs"/>
            </a:rPr>
            <a:t>※</a:t>
          </a:r>
          <a:r>
            <a:rPr kumimoji="1" lang="ja-JP" altLang="en-US" sz="1200" b="1">
              <a:solidFill>
                <a:srgbClr val="FF0000"/>
              </a:solidFill>
              <a:effectLst/>
              <a:latin typeface="+mn-lt"/>
              <a:ea typeface="+mn-ea"/>
              <a:cs typeface="+mn-cs"/>
            </a:rPr>
            <a:t>付属品等が導入するスマート農機の</a:t>
          </a:r>
          <a:r>
            <a:rPr kumimoji="1" lang="en-US" altLang="ja-JP" sz="1200" b="1">
              <a:solidFill>
                <a:srgbClr val="FF0000"/>
              </a:solidFill>
              <a:effectLst/>
              <a:latin typeface="+mn-lt"/>
              <a:ea typeface="+mn-ea"/>
              <a:cs typeface="+mn-cs"/>
            </a:rPr>
            <a:t>30%</a:t>
          </a:r>
          <a:r>
            <a:rPr kumimoji="1" lang="ja-JP" altLang="en-US" sz="1200" b="1">
              <a:solidFill>
                <a:srgbClr val="FF0000"/>
              </a:solidFill>
              <a:effectLst/>
              <a:latin typeface="+mn-lt"/>
              <a:ea typeface="+mn-ea"/>
              <a:cs typeface="+mn-cs"/>
            </a:rPr>
            <a:t>を超える場合、</a:t>
          </a:r>
          <a:r>
            <a:rPr kumimoji="1" lang="en-US" altLang="ja-JP" sz="1200" b="1">
              <a:solidFill>
                <a:srgbClr val="FF0000"/>
              </a:solidFill>
              <a:effectLst/>
              <a:latin typeface="+mn-lt"/>
              <a:ea typeface="+mn-ea"/>
              <a:cs typeface="+mn-cs"/>
            </a:rPr>
            <a:t>30</a:t>
          </a:r>
          <a:r>
            <a:rPr kumimoji="1" lang="ja-JP" altLang="en-US" sz="1200" b="1">
              <a:solidFill>
                <a:srgbClr val="FF0000"/>
              </a:solidFill>
              <a:effectLst/>
              <a:latin typeface="+mn-lt"/>
              <a:ea typeface="+mn-ea"/>
              <a:cs typeface="+mn-cs"/>
            </a:rPr>
            <a:t>％以内に収まるよう品数を減らしてください。</a:t>
          </a:r>
        </a:p>
        <a:p>
          <a:endParaRPr lang="ja-JP" altLang="ja-JP" sz="1200">
            <a:effectLst/>
          </a:endParaRPr>
        </a:p>
        <a:p>
          <a:r>
            <a:rPr kumimoji="1" lang="ja-JP" altLang="ja-JP" sz="1200">
              <a:solidFill>
                <a:schemeClr val="dk1"/>
              </a:solidFill>
              <a:effectLst/>
              <a:latin typeface="+mn-lt"/>
              <a:ea typeface="+mn-ea"/>
              <a:cs typeface="+mn-cs"/>
            </a:rPr>
            <a:t>③メーカー・製品名は具体的に記入する。</a:t>
          </a:r>
          <a:endParaRPr lang="ja-JP" altLang="ja-JP" sz="1200">
            <a:effectLst/>
          </a:endParaRPr>
        </a:p>
        <a:p>
          <a:r>
            <a:rPr kumimoji="1" lang="ja-JP" altLang="ja-JP" sz="1200">
              <a:solidFill>
                <a:schemeClr val="dk1"/>
              </a:solidFill>
              <a:effectLst/>
              <a:latin typeface="+mn-lt"/>
              <a:ea typeface="+mn-ea"/>
              <a:cs typeface="+mn-cs"/>
            </a:rPr>
            <a:t>④数量を入力する。</a:t>
          </a:r>
          <a:endParaRPr lang="ja-JP" altLang="ja-JP" sz="1200">
            <a:effectLst/>
          </a:endParaRPr>
        </a:p>
        <a:p>
          <a:r>
            <a:rPr kumimoji="1" lang="ja-JP" altLang="en-US" sz="1200">
              <a:solidFill>
                <a:schemeClr val="dk1"/>
              </a:solidFill>
              <a:effectLst/>
              <a:latin typeface="+mn-lt"/>
              <a:ea typeface="+mn-ea"/>
              <a:cs typeface="+mn-cs"/>
            </a:rPr>
            <a:t>⑤</a:t>
          </a:r>
          <a:r>
            <a:rPr kumimoji="1" lang="ja-JP" altLang="ja-JP" sz="1200">
              <a:solidFill>
                <a:schemeClr val="dk1"/>
              </a:solidFill>
              <a:effectLst/>
              <a:latin typeface="+mn-lt"/>
              <a:ea typeface="+mn-ea"/>
              <a:cs typeface="+mn-cs"/>
            </a:rPr>
            <a:t>主に使用する品目を記入する。</a:t>
          </a:r>
          <a:endParaRPr lang="ja-JP" altLang="ja-JP" sz="1200">
            <a:effectLst/>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a:solidFill>
                <a:schemeClr val="dk1"/>
              </a:solidFill>
              <a:effectLst/>
              <a:latin typeface="+mn-lt"/>
              <a:ea typeface="+mn-ea"/>
              <a:cs typeface="+mn-cs"/>
            </a:rPr>
            <a:t>⑥</a:t>
          </a:r>
          <a:r>
            <a:rPr kumimoji="1" lang="ja-JP" altLang="ja-JP" sz="1200">
              <a:solidFill>
                <a:schemeClr val="dk1"/>
              </a:solidFill>
              <a:effectLst/>
              <a:latin typeface="+mn-lt"/>
              <a:ea typeface="+mn-ea"/>
              <a:cs typeface="+mn-cs"/>
            </a:rPr>
            <a:t>総額（税込額）を入力する</a:t>
          </a:r>
          <a:r>
            <a:rPr kumimoji="1" lang="ja-JP" altLang="en-US" sz="1200">
              <a:solidFill>
                <a:schemeClr val="dk1"/>
              </a:solidFill>
              <a:effectLst/>
              <a:latin typeface="+mn-lt"/>
              <a:ea typeface="+mn-ea"/>
              <a:cs typeface="+mn-cs"/>
            </a:rPr>
            <a:t>。</a:t>
          </a:r>
          <a:endParaRPr kumimoji="1" lang="en-US" altLang="ja-JP" sz="12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a:solidFill>
                <a:schemeClr val="dk1"/>
              </a:solidFill>
              <a:effectLst/>
              <a:latin typeface="+mn-lt"/>
              <a:ea typeface="+mn-ea"/>
              <a:cs typeface="+mn-cs"/>
            </a:rPr>
            <a:t>（</a:t>
          </a:r>
          <a:r>
            <a:rPr kumimoji="1" lang="en-US" altLang="ja-JP" sz="1200" u="sng">
              <a:solidFill>
                <a:schemeClr val="dk1"/>
              </a:solidFill>
              <a:effectLst/>
              <a:latin typeface="+mn-lt"/>
              <a:ea typeface="+mn-ea"/>
              <a:cs typeface="+mn-cs"/>
            </a:rPr>
            <a:t>※</a:t>
          </a:r>
          <a:r>
            <a:rPr kumimoji="1" lang="ja-JP" altLang="ja-JP" sz="1200" b="0" u="sng">
              <a:solidFill>
                <a:schemeClr val="dk1"/>
              </a:solidFill>
              <a:effectLst/>
              <a:latin typeface="+mn-lt"/>
              <a:ea typeface="+mn-ea"/>
              <a:cs typeface="+mn-cs"/>
            </a:rPr>
            <a:t>設置工事・初期調整・登録・予備バッテリー等などにかかる費用</a:t>
          </a:r>
          <a:r>
            <a:rPr kumimoji="1" lang="ja-JP" altLang="en-US" sz="1200" b="0" u="sng">
              <a:solidFill>
                <a:schemeClr val="dk1"/>
              </a:solidFill>
              <a:effectLst/>
              <a:latin typeface="+mn-lt"/>
              <a:ea typeface="+mn-ea"/>
              <a:cs typeface="+mn-cs"/>
            </a:rPr>
            <a:t>含む。</a:t>
          </a:r>
          <a:r>
            <a:rPr kumimoji="1" lang="ja-JP" altLang="ja-JP" sz="1200" u="sng">
              <a:solidFill>
                <a:schemeClr val="dk1"/>
              </a:solidFill>
              <a:effectLst/>
              <a:latin typeface="+mn-lt"/>
              <a:ea typeface="+mn-ea"/>
              <a:cs typeface="+mn-cs"/>
            </a:rPr>
            <a:t>複数台購入する場合は合計金額</a:t>
          </a:r>
          <a:r>
            <a:rPr kumimoji="1" lang="ja-JP" altLang="en-US" sz="1200" u="sng">
              <a:solidFill>
                <a:schemeClr val="dk1"/>
              </a:solidFill>
              <a:effectLst/>
              <a:latin typeface="+mn-lt"/>
              <a:ea typeface="+mn-ea"/>
              <a:cs typeface="+mn-cs"/>
            </a:rPr>
            <a:t>）</a:t>
          </a:r>
          <a:endParaRPr lang="ja-JP" altLang="ja-JP" sz="1200" u="none">
            <a:effectLst/>
          </a:endParaRPr>
        </a:p>
        <a:p>
          <a:r>
            <a:rPr kumimoji="1" lang="ja-JP" altLang="en-US" sz="1200">
              <a:solidFill>
                <a:schemeClr val="dk1"/>
              </a:solidFill>
              <a:effectLst/>
              <a:latin typeface="+mn-lt"/>
              <a:ea typeface="+mn-ea"/>
              <a:cs typeface="+mn-cs"/>
            </a:rPr>
            <a:t>⑦</a:t>
          </a:r>
          <a:r>
            <a:rPr kumimoji="1" lang="ja-JP" altLang="ja-JP" sz="1200">
              <a:solidFill>
                <a:schemeClr val="dk1"/>
              </a:solidFill>
              <a:effectLst/>
              <a:latin typeface="+mn-lt"/>
              <a:ea typeface="+mn-ea"/>
              <a:cs typeface="+mn-cs"/>
            </a:rPr>
            <a:t>法定耐用年数を入力する。</a:t>
          </a:r>
          <a:endParaRPr lang="ja-JP" altLang="ja-JP" sz="1200">
            <a:effectLst/>
          </a:endParaRPr>
        </a:p>
        <a:p>
          <a:r>
            <a:rPr kumimoji="1" lang="ja-JP" altLang="ja-JP" sz="1200">
              <a:solidFill>
                <a:schemeClr val="dk1"/>
              </a:solidFill>
              <a:effectLst/>
              <a:latin typeface="+mn-lt"/>
              <a:ea typeface="+mn-ea"/>
              <a:cs typeface="+mn-cs"/>
            </a:rPr>
            <a:t>（基本的に７年（統合環境制御基盤を含む）、モニタリングシステム等計測機器に該当するものは５年）</a:t>
          </a:r>
          <a:endParaRPr lang="ja-JP" altLang="ja-JP" sz="1200">
            <a:effectLst/>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200">
              <a:solidFill>
                <a:schemeClr val="dk1"/>
              </a:solidFill>
              <a:effectLst/>
              <a:latin typeface="+mn-lt"/>
              <a:ea typeface="+mn-ea"/>
              <a:cs typeface="+mn-cs"/>
            </a:rPr>
            <a:t>　</a:t>
          </a:r>
          <a:r>
            <a:rPr kumimoji="1" lang="en-US" altLang="ja-JP" sz="1200" u="sng">
              <a:solidFill>
                <a:schemeClr val="dk1"/>
              </a:solidFill>
              <a:effectLst/>
              <a:latin typeface="+mn-lt"/>
              <a:ea typeface="+mn-ea"/>
              <a:cs typeface="+mn-cs"/>
            </a:rPr>
            <a:t>※</a:t>
          </a:r>
          <a:r>
            <a:rPr kumimoji="1" lang="ja-JP" altLang="ja-JP" sz="1200" u="sng">
              <a:solidFill>
                <a:schemeClr val="dk1"/>
              </a:solidFill>
              <a:effectLst/>
              <a:latin typeface="+mn-lt"/>
              <a:ea typeface="+mn-ea"/>
              <a:cs typeface="+mn-cs"/>
            </a:rPr>
            <a:t>ドローン免許取得費用も算定上７年とする。</a:t>
          </a:r>
          <a:endParaRPr kumimoji="1" lang="en-US" altLang="ja-JP" sz="1200" u="sng">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u="none">
              <a:solidFill>
                <a:schemeClr val="dk1"/>
              </a:solidFill>
              <a:effectLst/>
              <a:latin typeface="+mn-lt"/>
              <a:ea typeface="+mn-ea"/>
              <a:cs typeface="+mn-cs"/>
            </a:rPr>
            <a:t>　　</a:t>
          </a:r>
          <a:r>
            <a:rPr kumimoji="1" lang="ja-JP" altLang="en-US" sz="1200" u="sng">
              <a:solidFill>
                <a:schemeClr val="dk1"/>
              </a:solidFill>
              <a:effectLst/>
              <a:latin typeface="+mn-lt"/>
              <a:ea typeface="+mn-ea"/>
              <a:cs typeface="+mn-cs"/>
            </a:rPr>
            <a:t>なお、</a:t>
          </a:r>
          <a:r>
            <a:rPr kumimoji="1" lang="ja-JP" altLang="ja-JP" sz="1200" u="sng">
              <a:solidFill>
                <a:schemeClr val="dk1"/>
              </a:solidFill>
              <a:effectLst/>
              <a:latin typeface="+mn-lt"/>
              <a:ea typeface="+mn-ea"/>
              <a:cs typeface="+mn-cs"/>
            </a:rPr>
            <a:t>付属品等の法定耐用年数は、自動計算上スマート農業機械⑧に連動しているため入力しないこと。</a:t>
          </a:r>
          <a:endParaRPr lang="ja-JP" altLang="ja-JP" sz="1200" u="sng">
            <a:effectLst/>
          </a:endParaRPr>
        </a:p>
        <a:p>
          <a:pPr eaLnBrk="1" fontAlgn="auto" latinLnBrk="0" hangingPunct="1"/>
          <a:endParaRPr lang="en-US" altLang="ja-JP" sz="1200" b="0" i="0">
            <a:solidFill>
              <a:schemeClr val="dk1"/>
            </a:solidFill>
            <a:effectLst/>
            <a:latin typeface="+mn-lt"/>
            <a:ea typeface="+mn-ea"/>
            <a:cs typeface="+mn-cs"/>
          </a:endParaRPr>
        </a:p>
        <a:p>
          <a:pPr eaLnBrk="1" fontAlgn="auto" latinLnBrk="0" hangingPunct="1"/>
          <a:r>
            <a:rPr kumimoji="0" lang="ja-JP" altLang="en-US" sz="1200" b="0" i="0">
              <a:solidFill>
                <a:schemeClr val="dk1"/>
              </a:solidFill>
              <a:effectLst/>
              <a:latin typeface="+mn-lt"/>
              <a:ea typeface="+mn-ea"/>
              <a:cs typeface="+mn-cs"/>
            </a:rPr>
            <a:t>⑧</a:t>
          </a:r>
          <a:r>
            <a:rPr kumimoji="1" lang="ja-JP" altLang="ja-JP" sz="1200" b="0" i="0">
              <a:solidFill>
                <a:schemeClr val="dk1"/>
              </a:solidFill>
              <a:effectLst/>
              <a:latin typeface="+mn-lt"/>
              <a:ea typeface="+mn-ea"/>
              <a:cs typeface="+mn-cs"/>
            </a:rPr>
            <a:t>導入するスマート</a:t>
          </a:r>
          <a:r>
            <a:rPr kumimoji="1" lang="ja-JP" altLang="ja-JP" sz="1200">
              <a:solidFill>
                <a:schemeClr val="dk1"/>
              </a:solidFill>
              <a:effectLst/>
              <a:latin typeface="+mn-lt"/>
              <a:ea typeface="+mn-ea"/>
              <a:cs typeface="+mn-cs"/>
            </a:rPr>
            <a:t>農機を活用</a:t>
          </a:r>
          <a:r>
            <a:rPr kumimoji="1" lang="ja-JP" altLang="en-US" sz="1200">
              <a:solidFill>
                <a:schemeClr val="dk1"/>
              </a:solidFill>
              <a:effectLst/>
              <a:latin typeface="+mn-lt"/>
              <a:ea typeface="+mn-ea"/>
              <a:cs typeface="+mn-cs"/>
            </a:rPr>
            <a:t>し、どのように収益の増加につなげるかを</a:t>
          </a:r>
          <a:r>
            <a:rPr kumimoji="1" lang="ja-JP" altLang="ja-JP" sz="1200">
              <a:solidFill>
                <a:schemeClr val="dk1"/>
              </a:solidFill>
              <a:effectLst/>
              <a:latin typeface="+mn-lt"/>
              <a:ea typeface="+mn-ea"/>
              <a:cs typeface="+mn-cs"/>
            </a:rPr>
            <a:t>記述する</a:t>
          </a:r>
          <a:r>
            <a:rPr kumimoji="1" lang="ja-JP" altLang="en-US" sz="1200">
              <a:solidFill>
                <a:schemeClr val="dk1"/>
              </a:solidFill>
              <a:effectLst/>
              <a:latin typeface="+mn-lt"/>
              <a:ea typeface="+mn-ea"/>
              <a:cs typeface="+mn-cs"/>
            </a:rPr>
            <a:t>（</a:t>
          </a:r>
          <a:r>
            <a:rPr kumimoji="1" lang="ja-JP" altLang="ja-JP" sz="1200">
              <a:solidFill>
                <a:schemeClr val="dk1"/>
              </a:solidFill>
              <a:effectLst/>
              <a:latin typeface="+mn-lt"/>
              <a:ea typeface="+mn-ea"/>
              <a:cs typeface="+mn-cs"/>
            </a:rPr>
            <a:t>下記項目を必ず含め</a:t>
          </a:r>
          <a:r>
            <a:rPr kumimoji="1" lang="ja-JP" altLang="en-US" sz="1200">
              <a:solidFill>
                <a:schemeClr val="dk1"/>
              </a:solidFill>
              <a:effectLst/>
              <a:latin typeface="+mn-lt"/>
              <a:ea typeface="+mn-ea"/>
              <a:cs typeface="+mn-cs"/>
            </a:rPr>
            <a:t>ること）</a:t>
          </a:r>
          <a:r>
            <a:rPr kumimoji="1" lang="ja-JP" altLang="ja-JP" sz="1200">
              <a:solidFill>
                <a:schemeClr val="dk1"/>
              </a:solidFill>
              <a:effectLst/>
              <a:latin typeface="+mn-lt"/>
              <a:ea typeface="+mn-ea"/>
              <a:cs typeface="+mn-cs"/>
            </a:rPr>
            <a:t>。</a:t>
          </a:r>
          <a:endParaRPr lang="ja-JP" altLang="ja-JP" sz="1200">
            <a:effectLst/>
          </a:endParaRPr>
        </a:p>
        <a:p>
          <a:pPr eaLnBrk="1" fontAlgn="auto" latinLnBrk="0" hangingPunct="1"/>
          <a:r>
            <a:rPr kumimoji="1" lang="ja-JP" altLang="ja-JP" sz="1200">
              <a:solidFill>
                <a:schemeClr val="dk1"/>
              </a:solidFill>
              <a:effectLst/>
              <a:latin typeface="+mn-lt"/>
              <a:ea typeface="+mn-ea"/>
              <a:cs typeface="+mn-cs"/>
            </a:rPr>
            <a:t>　</a:t>
          </a:r>
          <a:r>
            <a:rPr kumimoji="1" lang="ja-JP" altLang="en-US" sz="1200">
              <a:solidFill>
                <a:schemeClr val="dk1"/>
              </a:solidFill>
              <a:effectLst/>
              <a:latin typeface="+mn-lt"/>
              <a:ea typeface="+mn-ea"/>
              <a:cs typeface="+mn-cs"/>
            </a:rPr>
            <a:t>・何の作物で使用するのか</a:t>
          </a:r>
          <a:endParaRPr kumimoji="1" lang="en-US" altLang="ja-JP" sz="1200">
            <a:solidFill>
              <a:schemeClr val="dk1"/>
            </a:solidFill>
            <a:effectLst/>
            <a:latin typeface="+mn-lt"/>
            <a:ea typeface="+mn-ea"/>
            <a:cs typeface="+mn-cs"/>
          </a:endParaRPr>
        </a:p>
        <a:p>
          <a:pPr eaLnBrk="1" fontAlgn="auto" latinLnBrk="0" hangingPunct="1"/>
          <a:r>
            <a:rPr kumimoji="1" lang="ja-JP" altLang="en-US" sz="1200">
              <a:solidFill>
                <a:schemeClr val="dk1"/>
              </a:solidFill>
              <a:effectLst/>
              <a:latin typeface="+mn-lt"/>
              <a:ea typeface="+mn-ea"/>
              <a:cs typeface="+mn-cs"/>
            </a:rPr>
            <a:t>　・どのような取り組みか（経営規模の拡大、収量の増加、非正規雇用人件費の削減など）</a:t>
          </a:r>
          <a:endParaRPr kumimoji="1" lang="en-US" altLang="ja-JP" sz="1200">
            <a:solidFill>
              <a:schemeClr val="dk1"/>
            </a:solidFill>
            <a:effectLst/>
            <a:latin typeface="+mn-lt"/>
            <a:ea typeface="+mn-ea"/>
            <a:cs typeface="+mn-cs"/>
          </a:endParaRPr>
        </a:p>
        <a:p>
          <a:pPr eaLnBrk="1" fontAlgn="auto" latinLnBrk="0" hangingPunct="1"/>
          <a:r>
            <a:rPr kumimoji="1" lang="ja-JP" altLang="en-US" sz="1200">
              <a:solidFill>
                <a:schemeClr val="dk1"/>
              </a:solidFill>
              <a:effectLst/>
              <a:latin typeface="+mn-lt"/>
              <a:ea typeface="+mn-ea"/>
              <a:cs typeface="+mn-cs"/>
            </a:rPr>
            <a:t>　・</a:t>
          </a:r>
          <a:r>
            <a:rPr kumimoji="1" lang="ja-JP" altLang="ja-JP" sz="1200">
              <a:solidFill>
                <a:schemeClr val="dk1"/>
              </a:solidFill>
              <a:effectLst/>
              <a:latin typeface="+mn-lt"/>
              <a:ea typeface="+mn-ea"/>
              <a:cs typeface="+mn-cs"/>
            </a:rPr>
            <a:t>付属品</a:t>
          </a:r>
          <a:r>
            <a:rPr kumimoji="1" lang="ja-JP" altLang="en-US" sz="1200">
              <a:solidFill>
                <a:schemeClr val="dk1"/>
              </a:solidFill>
              <a:effectLst/>
              <a:latin typeface="+mn-lt"/>
              <a:ea typeface="+mn-ea"/>
              <a:cs typeface="+mn-cs"/>
            </a:rPr>
            <a:t>を</a:t>
          </a:r>
          <a:r>
            <a:rPr kumimoji="1" lang="ja-JP" altLang="ja-JP" sz="1200">
              <a:solidFill>
                <a:schemeClr val="dk1"/>
              </a:solidFill>
              <a:effectLst/>
              <a:latin typeface="+mn-lt"/>
              <a:ea typeface="+mn-ea"/>
              <a:cs typeface="+mn-cs"/>
            </a:rPr>
            <a:t>含</a:t>
          </a:r>
          <a:r>
            <a:rPr kumimoji="1" lang="ja-JP" altLang="en-US" sz="1200">
              <a:solidFill>
                <a:schemeClr val="dk1"/>
              </a:solidFill>
              <a:effectLst/>
              <a:latin typeface="+mn-lt"/>
              <a:ea typeface="+mn-ea"/>
              <a:cs typeface="+mn-cs"/>
            </a:rPr>
            <a:t>む</a:t>
          </a:r>
          <a:r>
            <a:rPr kumimoji="1" lang="ja-JP" altLang="ja-JP" sz="1200">
              <a:solidFill>
                <a:schemeClr val="dk1"/>
              </a:solidFill>
              <a:effectLst/>
              <a:latin typeface="+mn-lt"/>
              <a:ea typeface="+mn-ea"/>
              <a:cs typeface="+mn-cs"/>
            </a:rPr>
            <a:t>場合は、</a:t>
          </a:r>
          <a:r>
            <a:rPr kumimoji="1" lang="ja-JP" altLang="en-US" sz="1200">
              <a:solidFill>
                <a:schemeClr val="dk1"/>
              </a:solidFill>
              <a:effectLst/>
              <a:latin typeface="+mn-lt"/>
              <a:ea typeface="+mn-ea"/>
              <a:cs typeface="+mn-cs"/>
            </a:rPr>
            <a:t>導入する</a:t>
          </a:r>
          <a:r>
            <a:rPr kumimoji="1" lang="ja-JP" altLang="ja-JP" sz="1200">
              <a:solidFill>
                <a:schemeClr val="dk1"/>
              </a:solidFill>
              <a:effectLst/>
              <a:latin typeface="+mn-lt"/>
              <a:ea typeface="+mn-ea"/>
              <a:cs typeface="+mn-cs"/>
            </a:rPr>
            <a:t>スマート農機との関連性</a:t>
          </a:r>
          <a:endParaRPr kumimoji="1" lang="en-US" altLang="ja-JP" sz="1200">
            <a:solidFill>
              <a:schemeClr val="dk1"/>
            </a:solidFill>
            <a:effectLst/>
            <a:latin typeface="+mn-lt"/>
            <a:ea typeface="+mn-ea"/>
            <a:cs typeface="+mn-cs"/>
          </a:endParaRPr>
        </a:p>
        <a:p>
          <a:pPr eaLnBrk="1" fontAlgn="auto" latinLnBrk="0" hangingPunct="1"/>
          <a:endParaRPr kumimoji="1" lang="en-US" altLang="ja-JP" sz="1200">
            <a:solidFill>
              <a:schemeClr val="dk1"/>
            </a:solidFill>
            <a:effectLst/>
            <a:latin typeface="+mn-lt"/>
            <a:ea typeface="+mn-ea"/>
            <a:cs typeface="+mn-cs"/>
          </a:endParaRPr>
        </a:p>
        <a:p>
          <a:pPr eaLnBrk="1" fontAlgn="auto" latinLnBrk="0" hangingPunct="1"/>
          <a:r>
            <a:rPr kumimoji="1" lang="ja-JP" altLang="en-US" sz="1400" b="1">
              <a:solidFill>
                <a:schemeClr val="dk1"/>
              </a:solidFill>
              <a:effectLst/>
              <a:latin typeface="+mn-lt"/>
              <a:ea typeface="+mn-ea"/>
              <a:cs typeface="+mn-cs"/>
            </a:rPr>
            <a:t>→「手順２」へ</a:t>
          </a:r>
          <a:endParaRPr lang="ja-JP" altLang="ja-JP" sz="1400" b="1">
            <a:effectLst/>
          </a:endParaRPr>
        </a:p>
      </xdr:txBody>
    </xdr:sp>
    <xdr:clientData/>
  </xdr:twoCellAnchor>
  <xdr:twoCellAnchor>
    <xdr:from>
      <xdr:col>15</xdr:col>
      <xdr:colOff>223572</xdr:colOff>
      <xdr:row>33</xdr:row>
      <xdr:rowOff>58738</xdr:rowOff>
    </xdr:from>
    <xdr:to>
      <xdr:col>42</xdr:col>
      <xdr:colOff>562154</xdr:colOff>
      <xdr:row>43</xdr:row>
      <xdr:rowOff>30956</xdr:rowOff>
    </xdr:to>
    <xdr:sp macro="" textlink="">
      <xdr:nvSpPr>
        <xdr:cNvPr id="19" name="テキスト ボックス 18">
          <a:extLst>
            <a:ext uri="{FF2B5EF4-FFF2-40B4-BE49-F238E27FC236}">
              <a16:creationId xmlns:a16="http://schemas.microsoft.com/office/drawing/2014/main" id="{78C9DF4D-EA3E-4505-A498-6B9C97064559}"/>
            </a:ext>
          </a:extLst>
        </xdr:cNvPr>
        <xdr:cNvSpPr txBox="1"/>
      </xdr:nvSpPr>
      <xdr:spPr>
        <a:xfrm>
          <a:off x="14585155" y="10642071"/>
          <a:ext cx="8667666" cy="3369468"/>
        </a:xfrm>
        <a:prstGeom prst="rect">
          <a:avLst/>
        </a:prstGeom>
        <a:solidFill>
          <a:schemeClr val="accent4">
            <a:lumMod val="20000"/>
            <a:lumOff val="80000"/>
          </a:schemeClr>
        </a:solidFill>
        <a:ln w="28575" cmpd="sng">
          <a:solidFill>
            <a:srgbClr val="FFC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0" lang="en-US" altLang="ja-JP" sz="1600" b="1" i="0" u="none" strike="noStrike">
              <a:solidFill>
                <a:schemeClr val="dk1"/>
              </a:solidFill>
              <a:effectLst/>
              <a:latin typeface="+mn-lt"/>
              <a:ea typeface="+mn-ea"/>
              <a:cs typeface="+mn-cs"/>
            </a:rPr>
            <a:t>【</a:t>
          </a:r>
          <a:r>
            <a:rPr kumimoji="0" lang="ja-JP" altLang="en-US" sz="1600" b="1" i="0" u="none" strike="noStrike">
              <a:solidFill>
                <a:schemeClr val="dk1"/>
              </a:solidFill>
              <a:effectLst/>
              <a:latin typeface="+mn-lt"/>
              <a:ea typeface="+mn-ea"/>
              <a:cs typeface="+mn-cs"/>
            </a:rPr>
            <a:t>手順５　最後に事業目標を入力する</a:t>
          </a:r>
          <a:r>
            <a:rPr kumimoji="0" lang="en-US" altLang="ja-JP" sz="1600" b="1" i="0" u="none" strike="noStrike">
              <a:solidFill>
                <a:schemeClr val="dk1"/>
              </a:solidFill>
              <a:effectLst/>
              <a:latin typeface="+mn-lt"/>
              <a:ea typeface="+mn-ea"/>
              <a:cs typeface="+mn-cs"/>
            </a:rPr>
            <a:t>】</a:t>
          </a:r>
          <a:endParaRPr kumimoji="0" lang="en-US" altLang="ja-JP" sz="1400" b="1" i="0" u="none" strike="noStrike">
            <a:solidFill>
              <a:schemeClr val="dk1"/>
            </a:solidFill>
            <a:effectLst/>
            <a:latin typeface="+mn-lt"/>
            <a:ea typeface="+mn-ea"/>
            <a:cs typeface="+mn-cs"/>
          </a:endParaRPr>
        </a:p>
        <a:p>
          <a:r>
            <a:rPr kumimoji="0" lang="ja-JP" altLang="en-US" sz="1200" b="0" i="0" u="none" strike="noStrike">
              <a:solidFill>
                <a:schemeClr val="dk1"/>
              </a:solidFill>
              <a:effectLst/>
              <a:latin typeface="+mn-lt"/>
              <a:ea typeface="+mn-ea"/>
              <a:cs typeface="+mn-cs"/>
            </a:rPr>
            <a:t>↓スマート農機の導入効果（⑫～⑮（簡易計算の場合）又は⑫～⑲（独自計算））の入力完了後</a:t>
          </a:r>
          <a:endParaRPr kumimoji="0" lang="en-US" altLang="ja-JP" sz="1200" b="0" i="0" u="none" strike="noStrike">
            <a:solidFill>
              <a:schemeClr val="dk1"/>
            </a:solidFill>
            <a:effectLst/>
            <a:latin typeface="+mn-lt"/>
            <a:ea typeface="+mn-ea"/>
            <a:cs typeface="+mn-cs"/>
          </a:endParaRPr>
        </a:p>
        <a:p>
          <a:endParaRPr kumimoji="0" lang="en-US" altLang="ja-JP" sz="1200" b="0" i="0" u="none" strike="noStrike">
            <a:solidFill>
              <a:schemeClr val="dk1"/>
            </a:solidFill>
            <a:effectLst/>
            <a:latin typeface="+mn-lt"/>
            <a:ea typeface="+mn-ea"/>
            <a:cs typeface="+mn-cs"/>
          </a:endParaRPr>
        </a:p>
        <a:p>
          <a:r>
            <a:rPr kumimoji="0" lang="ja-JP" altLang="en-US" sz="1200" b="0" i="0" u="none" strike="noStrike">
              <a:solidFill>
                <a:schemeClr val="dk1"/>
              </a:solidFill>
              <a:effectLst/>
              <a:latin typeface="+mn-lt"/>
              <a:ea typeface="+mn-ea"/>
              <a:cs typeface="+mn-cs"/>
            </a:rPr>
            <a:t>⑳どれくらい収益額を向上させるか目標値を入力する。</a:t>
          </a:r>
          <a:endParaRPr kumimoji="0" lang="en-US" altLang="ja-JP" sz="1200" b="0" i="0" u="none" strike="noStrike">
            <a:solidFill>
              <a:schemeClr val="dk1"/>
            </a:solidFill>
            <a:effectLst/>
            <a:latin typeface="+mn-lt"/>
            <a:ea typeface="+mn-ea"/>
            <a:cs typeface="+mn-cs"/>
          </a:endParaRPr>
        </a:p>
        <a:p>
          <a:r>
            <a:rPr kumimoji="0" lang="ja-JP" altLang="en-US" sz="1200" b="0" i="0" u="none" strike="noStrike">
              <a:solidFill>
                <a:schemeClr val="dk1"/>
              </a:solidFill>
              <a:effectLst/>
              <a:latin typeface="+mn-lt"/>
              <a:ea typeface="+mn-ea"/>
              <a:cs typeface="+mn-cs"/>
            </a:rPr>
            <a:t>　この際、㉑、㉒、㉓を確認し、</a:t>
          </a:r>
          <a:r>
            <a:rPr kumimoji="0" lang="ja-JP" altLang="en-US" sz="1200" b="1" i="0" u="none" strike="noStrike">
              <a:solidFill>
                <a:schemeClr val="dk1"/>
              </a:solidFill>
              <a:effectLst/>
              <a:latin typeface="+mn-lt"/>
              <a:ea typeface="+mn-ea"/>
              <a:cs typeface="+mn-cs"/>
            </a:rPr>
            <a:t>㉒の金額～㉓の金額の間で目標額を設定する</a:t>
          </a:r>
          <a:r>
            <a:rPr kumimoji="0" lang="ja-JP" altLang="en-US" sz="1200" b="0" i="0" u="none" strike="noStrike">
              <a:solidFill>
                <a:schemeClr val="dk1"/>
              </a:solidFill>
              <a:effectLst/>
              <a:latin typeface="+mn-lt"/>
              <a:ea typeface="+mn-ea"/>
              <a:cs typeface="+mn-cs"/>
            </a:rPr>
            <a:t>こと。</a:t>
          </a:r>
          <a:endParaRPr kumimoji="0" lang="en-US" altLang="ja-JP" sz="1200" b="0" i="0" u="none" strike="noStrike">
            <a:solidFill>
              <a:schemeClr val="dk1"/>
            </a:solidFill>
            <a:effectLst/>
            <a:latin typeface="+mn-lt"/>
            <a:ea typeface="+mn-ea"/>
            <a:cs typeface="+mn-cs"/>
          </a:endParaRPr>
        </a:p>
        <a:p>
          <a:r>
            <a:rPr kumimoji="0" lang="ja-JP" altLang="en-US" sz="1200" b="0" i="0" u="none" strike="noStrike">
              <a:solidFill>
                <a:schemeClr val="dk1"/>
              </a:solidFill>
              <a:effectLst/>
              <a:latin typeface="+mn-lt"/>
              <a:ea typeface="+mn-ea"/>
              <a:cs typeface="+mn-cs"/>
            </a:rPr>
            <a:t>　</a:t>
          </a:r>
          <a:r>
            <a:rPr kumimoji="0" lang="en-US" altLang="ja-JP" sz="1200" b="0" i="0" u="sng" strike="noStrike">
              <a:solidFill>
                <a:schemeClr val="dk1"/>
              </a:solidFill>
              <a:effectLst/>
              <a:latin typeface="+mn-lt"/>
              <a:ea typeface="+mn-ea"/>
              <a:cs typeface="+mn-cs"/>
            </a:rPr>
            <a:t>※</a:t>
          </a:r>
          <a:r>
            <a:rPr kumimoji="0" lang="ja-JP" altLang="en-US" sz="1200" b="0" i="0" u="sng" strike="noStrike">
              <a:solidFill>
                <a:schemeClr val="dk1"/>
              </a:solidFill>
              <a:effectLst/>
              <a:latin typeface="+mn-lt"/>
              <a:ea typeface="+mn-ea"/>
              <a:cs typeface="+mn-cs"/>
            </a:rPr>
            <a:t>自身が実現可能と考える目標値を設定してください。</a:t>
          </a:r>
          <a:endParaRPr kumimoji="0" lang="en-US" altLang="ja-JP" sz="1200" b="0" i="0" u="sng" strike="noStrike">
            <a:solidFill>
              <a:schemeClr val="dk1"/>
            </a:solidFill>
            <a:effectLst/>
            <a:latin typeface="+mn-lt"/>
            <a:ea typeface="+mn-ea"/>
            <a:cs typeface="+mn-cs"/>
          </a:endParaRPr>
        </a:p>
        <a:p>
          <a:r>
            <a:rPr kumimoji="0" lang="ja-JP" altLang="en-US" sz="1200" b="0" i="0" u="none" strike="noStrike">
              <a:solidFill>
                <a:schemeClr val="dk1"/>
              </a:solidFill>
              <a:effectLst/>
              <a:latin typeface="+mn-lt"/>
              <a:ea typeface="+mn-ea"/>
              <a:cs typeface="+mn-cs"/>
            </a:rPr>
            <a:t>　　なお、令和</a:t>
          </a:r>
          <a:r>
            <a:rPr kumimoji="0" lang="en-US" altLang="ja-JP" sz="1200" b="0" i="0" u="none" strike="noStrike">
              <a:solidFill>
                <a:schemeClr val="dk1"/>
              </a:solidFill>
              <a:effectLst/>
              <a:latin typeface="+mn-lt"/>
              <a:ea typeface="+mn-ea"/>
              <a:cs typeface="+mn-cs"/>
            </a:rPr>
            <a:t>10</a:t>
          </a:r>
          <a:r>
            <a:rPr kumimoji="0" lang="ja-JP" altLang="en-US" sz="1200" b="0" i="0" u="none" strike="noStrike">
              <a:solidFill>
                <a:schemeClr val="dk1"/>
              </a:solidFill>
              <a:effectLst/>
              <a:latin typeface="+mn-lt"/>
              <a:ea typeface="+mn-ea"/>
              <a:cs typeface="+mn-cs"/>
            </a:rPr>
            <a:t>年に提出いただく事業報告書で実施状況を確認しますので、過大な目標額を設定しないよう注意すること。</a:t>
          </a:r>
          <a:endParaRPr kumimoji="0" lang="en-US" altLang="ja-JP" sz="1200" b="0" i="0" u="none" strike="noStrike">
            <a:solidFill>
              <a:schemeClr val="dk1"/>
            </a:solidFill>
            <a:effectLst/>
            <a:latin typeface="+mn-lt"/>
            <a:ea typeface="+mn-ea"/>
            <a:cs typeface="+mn-cs"/>
          </a:endParaRPr>
        </a:p>
        <a:p>
          <a:endParaRPr kumimoji="0" lang="en-US" altLang="ja-JP" sz="1200" b="0" i="0" u="none" strike="noStrike">
            <a:solidFill>
              <a:schemeClr val="dk1"/>
            </a:solidFill>
            <a:effectLst/>
            <a:latin typeface="+mn-lt"/>
            <a:ea typeface="+mn-ea"/>
            <a:cs typeface="+mn-cs"/>
          </a:endParaRPr>
        </a:p>
        <a:p>
          <a:r>
            <a:rPr kumimoji="0" lang="ja-JP" altLang="en-US" sz="1200" b="0" i="0" u="none" strike="noStrike">
              <a:solidFill>
                <a:schemeClr val="dk1"/>
              </a:solidFill>
              <a:effectLst/>
              <a:latin typeface="+mn-lt"/>
              <a:ea typeface="+mn-ea"/>
              <a:cs typeface="+mn-cs"/>
            </a:rPr>
            <a:t>（以下入力する必要なし）</a:t>
          </a:r>
          <a:endParaRPr kumimoji="0" lang="en-US" altLang="ja-JP" sz="1200" b="0" i="0" u="none" strike="noStrike">
            <a:solidFill>
              <a:schemeClr val="dk1"/>
            </a:solidFill>
            <a:effectLst/>
            <a:latin typeface="+mn-lt"/>
            <a:ea typeface="+mn-ea"/>
            <a:cs typeface="+mn-cs"/>
          </a:endParaRPr>
        </a:p>
        <a:p>
          <a:r>
            <a:rPr kumimoji="0" lang="ja-JP" altLang="en-US" sz="1200" b="0" i="0" u="none" strike="noStrike">
              <a:solidFill>
                <a:schemeClr val="dk1"/>
              </a:solidFill>
              <a:effectLst/>
              <a:latin typeface="+mn-lt"/>
              <a:ea typeface="+mn-ea"/>
              <a:cs typeface="+mn-cs"/>
            </a:rPr>
            <a:t>㉑「導入効果なし」の場合：事業対象外です。「導入効果あり」の場合：事業対象です。</a:t>
          </a:r>
          <a:endParaRPr kumimoji="0" lang="en-US" altLang="ja-JP" sz="1200" b="0" i="0" u="none" strike="noStrike">
            <a:solidFill>
              <a:schemeClr val="dk1"/>
            </a:solidFill>
            <a:effectLst/>
            <a:latin typeface="+mn-lt"/>
            <a:ea typeface="+mn-ea"/>
            <a:cs typeface="+mn-cs"/>
          </a:endParaRPr>
        </a:p>
        <a:p>
          <a:r>
            <a:rPr kumimoji="0" lang="ja-JP" altLang="en-US" sz="1200" b="0" i="0" u="none" strike="noStrike">
              <a:solidFill>
                <a:schemeClr val="dk1"/>
              </a:solidFill>
              <a:effectLst/>
              <a:latin typeface="+mn-lt"/>
              <a:ea typeface="+mn-ea"/>
              <a:cs typeface="+mn-cs"/>
            </a:rPr>
            <a:t>㉒収益の下限値：導入による収益の増加が導入コストを上回る理論上の下限値</a:t>
          </a:r>
          <a:endParaRPr kumimoji="0" lang="en-US" altLang="ja-JP" sz="1200" b="0" i="0" u="none" strike="noStrike">
            <a:solidFill>
              <a:schemeClr val="dk1"/>
            </a:solidFill>
            <a:effectLst/>
            <a:latin typeface="+mn-lt"/>
            <a:ea typeface="+mn-ea"/>
            <a:cs typeface="+mn-cs"/>
          </a:endParaRPr>
        </a:p>
        <a:p>
          <a:r>
            <a:rPr kumimoji="0" lang="ja-JP" altLang="en-US" sz="1200" b="0" i="0" u="none" strike="noStrike">
              <a:solidFill>
                <a:schemeClr val="dk1"/>
              </a:solidFill>
              <a:effectLst/>
              <a:latin typeface="+mn-lt"/>
              <a:ea typeface="+mn-ea"/>
              <a:cs typeface="+mn-cs"/>
            </a:rPr>
            <a:t>㉓収益の上限値：⑫導入効果（理論値）による収益の理論上の上限値</a:t>
          </a:r>
          <a:endParaRPr kumimoji="0" lang="en-US" altLang="ja-JP" sz="1200" b="0" i="0" u="none" strike="noStrike">
            <a:solidFill>
              <a:schemeClr val="dk1"/>
            </a:solidFill>
            <a:effectLst/>
            <a:latin typeface="+mn-lt"/>
            <a:ea typeface="+mn-ea"/>
            <a:cs typeface="+mn-cs"/>
          </a:endParaRPr>
        </a:p>
        <a:p>
          <a:endParaRPr kumimoji="0" lang="en-US" altLang="ja-JP" sz="1100" b="0" i="0" u="none" strike="noStrike">
            <a:solidFill>
              <a:schemeClr val="dk1"/>
            </a:solidFill>
            <a:effectLst/>
            <a:latin typeface="+mn-lt"/>
            <a:ea typeface="+mn-ea"/>
            <a:cs typeface="+mn-cs"/>
          </a:endParaRPr>
        </a:p>
        <a:p>
          <a:endParaRPr kumimoji="0" lang="en-US" altLang="ja-JP" sz="1100" b="0" i="0" u="none" strike="noStrike">
            <a:solidFill>
              <a:schemeClr val="dk1"/>
            </a:solidFill>
            <a:effectLst/>
            <a:latin typeface="+mn-lt"/>
            <a:ea typeface="+mn-ea"/>
            <a:cs typeface="+mn-cs"/>
          </a:endParaRPr>
        </a:p>
      </xdr:txBody>
    </xdr:sp>
    <xdr:clientData/>
  </xdr:twoCellAnchor>
  <xdr:twoCellAnchor>
    <xdr:from>
      <xdr:col>15</xdr:col>
      <xdr:colOff>230978</xdr:colOff>
      <xdr:row>43</xdr:row>
      <xdr:rowOff>221192</xdr:rowOff>
    </xdr:from>
    <xdr:to>
      <xdr:col>42</xdr:col>
      <xdr:colOff>571499</xdr:colOff>
      <xdr:row>55</xdr:row>
      <xdr:rowOff>354543</xdr:rowOff>
    </xdr:to>
    <xdr:sp macro="" textlink="">
      <xdr:nvSpPr>
        <xdr:cNvPr id="20" name="テキスト ボックス 19">
          <a:extLst>
            <a:ext uri="{FF2B5EF4-FFF2-40B4-BE49-F238E27FC236}">
              <a16:creationId xmlns:a16="http://schemas.microsoft.com/office/drawing/2014/main" id="{D6BB5209-D641-48DE-8DAE-EC2D162F22F9}"/>
            </a:ext>
          </a:extLst>
        </xdr:cNvPr>
        <xdr:cNvSpPr txBox="1"/>
      </xdr:nvSpPr>
      <xdr:spPr>
        <a:xfrm>
          <a:off x="14592561" y="14201775"/>
          <a:ext cx="8669605" cy="3625851"/>
        </a:xfrm>
        <a:prstGeom prst="rect">
          <a:avLst/>
        </a:prstGeom>
        <a:solidFill>
          <a:schemeClr val="accent4">
            <a:lumMod val="20000"/>
            <a:lumOff val="80000"/>
          </a:schemeClr>
        </a:solidFill>
        <a:ln w="28575" cmpd="sng">
          <a:solidFill>
            <a:srgbClr val="FFC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600" b="1">
              <a:solidFill>
                <a:schemeClr val="dk1"/>
              </a:solidFill>
              <a:effectLst/>
              <a:latin typeface="+mn-lt"/>
              <a:ea typeface="+mn-ea"/>
              <a:cs typeface="+mn-cs"/>
            </a:rPr>
            <a:t>【</a:t>
          </a:r>
          <a:r>
            <a:rPr kumimoji="1" lang="ja-JP" altLang="en-US" sz="1600" b="1">
              <a:solidFill>
                <a:schemeClr val="dk1"/>
              </a:solidFill>
              <a:effectLst/>
              <a:latin typeface="+mn-lt"/>
              <a:ea typeface="+mn-ea"/>
              <a:cs typeface="+mn-cs"/>
            </a:rPr>
            <a:t>手順２　次に税務申告書の内容を入力する（収益は自動計算）</a:t>
          </a:r>
          <a:r>
            <a:rPr kumimoji="1" lang="en-US" altLang="ja-JP" sz="1600" b="1">
              <a:solidFill>
                <a:schemeClr val="dk1"/>
              </a:solidFill>
              <a:effectLst/>
              <a:latin typeface="+mn-lt"/>
              <a:ea typeface="+mn-ea"/>
              <a:cs typeface="+mn-cs"/>
            </a:rPr>
            <a:t>】</a:t>
          </a:r>
        </a:p>
        <a:p>
          <a:r>
            <a:rPr kumimoji="1" lang="ja-JP" altLang="en-US" sz="1200">
              <a:solidFill>
                <a:schemeClr val="dk1"/>
              </a:solidFill>
              <a:effectLst/>
              <a:latin typeface="+mn-lt"/>
              <a:ea typeface="+mn-ea"/>
              <a:cs typeface="+mn-cs"/>
            </a:rPr>
            <a:t>⑨</a:t>
          </a:r>
          <a:r>
            <a:rPr kumimoji="1" lang="ja-JP" altLang="ja-JP" sz="1200">
              <a:solidFill>
                <a:schemeClr val="dk1"/>
              </a:solidFill>
              <a:effectLst/>
              <a:latin typeface="+mn-lt"/>
              <a:ea typeface="+mn-ea"/>
              <a:cs typeface="+mn-cs"/>
            </a:rPr>
            <a:t>青色申告決算書等の内容（損益計算書）</a:t>
          </a:r>
          <a:r>
            <a:rPr kumimoji="1" lang="ja-JP" altLang="en-US" sz="1200">
              <a:solidFill>
                <a:schemeClr val="dk1"/>
              </a:solidFill>
              <a:effectLst/>
              <a:latin typeface="+mn-lt"/>
              <a:ea typeface="+mn-ea"/>
              <a:cs typeface="+mn-cs"/>
            </a:rPr>
            <a:t>から</a:t>
          </a:r>
          <a:r>
            <a:rPr kumimoji="1" lang="ja-JP" altLang="ja-JP" sz="1200">
              <a:solidFill>
                <a:schemeClr val="dk1"/>
              </a:solidFill>
              <a:effectLst/>
              <a:latin typeface="+mn-lt"/>
              <a:ea typeface="+mn-ea"/>
              <a:cs typeface="+mn-cs"/>
            </a:rPr>
            <a:t>転記する。</a:t>
          </a:r>
          <a:endParaRPr lang="ja-JP" altLang="ja-JP" sz="1200">
            <a:effectLst/>
          </a:endParaRPr>
        </a:p>
        <a:p>
          <a:r>
            <a:rPr kumimoji="1" lang="ja-JP" altLang="ja-JP" sz="1200">
              <a:solidFill>
                <a:schemeClr val="dk1"/>
              </a:solidFill>
              <a:effectLst/>
              <a:latin typeface="+mn-lt"/>
              <a:ea typeface="+mn-ea"/>
              <a:cs typeface="+mn-cs"/>
            </a:rPr>
            <a:t>　</a:t>
          </a:r>
          <a:r>
            <a:rPr kumimoji="1" lang="en-US" altLang="ja-JP" sz="1200" u="sng">
              <a:solidFill>
                <a:schemeClr val="dk1"/>
              </a:solidFill>
              <a:effectLst/>
              <a:latin typeface="+mn-lt"/>
              <a:ea typeface="+mn-ea"/>
              <a:cs typeface="+mn-cs"/>
            </a:rPr>
            <a:t>※</a:t>
          </a:r>
          <a:r>
            <a:rPr kumimoji="1" lang="ja-JP" altLang="ja-JP" sz="1200" u="sng">
              <a:solidFill>
                <a:schemeClr val="dk1"/>
              </a:solidFill>
              <a:effectLst/>
              <a:latin typeface="+mn-lt"/>
              <a:ea typeface="+mn-ea"/>
              <a:cs typeface="+mn-cs"/>
            </a:rPr>
            <a:t>人件費は「非正規雇用のみ」を記載することに注意！（正規雇用は含</a:t>
          </a:r>
          <a:r>
            <a:rPr kumimoji="1" lang="ja-JP" altLang="en-US" sz="1200" u="sng">
              <a:solidFill>
                <a:schemeClr val="dk1"/>
              </a:solidFill>
              <a:effectLst/>
              <a:latin typeface="+mn-lt"/>
              <a:ea typeface="+mn-ea"/>
              <a:cs typeface="+mn-cs"/>
            </a:rPr>
            <a:t>まない）</a:t>
          </a:r>
          <a:endParaRPr kumimoji="1" lang="en-US" altLang="ja-JP" sz="1200" u="sng">
            <a:solidFill>
              <a:schemeClr val="dk1"/>
            </a:solidFill>
            <a:effectLst/>
            <a:latin typeface="+mn-lt"/>
            <a:ea typeface="+mn-ea"/>
            <a:cs typeface="+mn-cs"/>
          </a:endParaRPr>
        </a:p>
        <a:p>
          <a:endParaRPr lang="ja-JP" altLang="ja-JP" sz="1200">
            <a:effectLst/>
          </a:endParaRPr>
        </a:p>
        <a:p>
          <a:r>
            <a:rPr kumimoji="1" lang="ja-JP" altLang="en-US" sz="1200">
              <a:solidFill>
                <a:schemeClr val="dk1"/>
              </a:solidFill>
              <a:effectLst/>
              <a:latin typeface="+mn-lt"/>
              <a:ea typeface="+mn-ea"/>
              <a:cs typeface="+mn-cs"/>
            </a:rPr>
            <a:t>⑩</a:t>
          </a:r>
          <a:r>
            <a:rPr kumimoji="1" lang="ja-JP" altLang="ja-JP" sz="1200">
              <a:solidFill>
                <a:schemeClr val="dk1"/>
              </a:solidFill>
              <a:effectLst/>
              <a:latin typeface="+mn-lt"/>
              <a:ea typeface="+mn-ea"/>
              <a:cs typeface="+mn-cs"/>
            </a:rPr>
            <a:t>スマート農機を活用する予定の</a:t>
          </a:r>
          <a:r>
            <a:rPr kumimoji="1" lang="ja-JP" altLang="en-US" sz="1200">
              <a:solidFill>
                <a:schemeClr val="dk1"/>
              </a:solidFill>
              <a:effectLst/>
              <a:latin typeface="+mn-lt"/>
              <a:ea typeface="+mn-ea"/>
              <a:cs typeface="+mn-cs"/>
            </a:rPr>
            <a:t>経営類型の作付面積・売上額を</a:t>
          </a:r>
          <a:r>
            <a:rPr kumimoji="1" lang="ja-JP" altLang="ja-JP" sz="1200">
              <a:solidFill>
                <a:schemeClr val="dk1"/>
              </a:solidFill>
              <a:effectLst/>
              <a:latin typeface="+mn-lt"/>
              <a:ea typeface="+mn-ea"/>
              <a:cs typeface="+mn-cs"/>
            </a:rPr>
            <a:t>入力する。</a:t>
          </a:r>
          <a:endParaRPr kumimoji="1" lang="en-US" altLang="ja-JP" sz="1200">
            <a:solidFill>
              <a:schemeClr val="dk1"/>
            </a:solidFill>
            <a:effectLst/>
            <a:latin typeface="+mn-lt"/>
            <a:ea typeface="+mn-ea"/>
            <a:cs typeface="+mn-cs"/>
          </a:endParaRPr>
        </a:p>
        <a:p>
          <a:r>
            <a:rPr kumimoji="1" lang="ja-JP" altLang="en-US" sz="1200">
              <a:solidFill>
                <a:schemeClr val="dk1"/>
              </a:solidFill>
              <a:effectLst/>
              <a:latin typeface="+mn-lt"/>
              <a:ea typeface="+mn-ea"/>
              <a:cs typeface="+mn-cs"/>
            </a:rPr>
            <a:t>　・白色申告の場合、「売上額」は品目の作付面積に応じた按分額など、概算で記入する。</a:t>
          </a:r>
          <a:endParaRPr kumimoji="1" lang="en-US" altLang="ja-JP" sz="1200">
            <a:solidFill>
              <a:schemeClr val="dk1"/>
            </a:solidFill>
            <a:effectLst/>
            <a:latin typeface="+mn-lt"/>
            <a:ea typeface="+mn-ea"/>
            <a:cs typeface="+mn-cs"/>
          </a:endParaRPr>
        </a:p>
        <a:p>
          <a:r>
            <a:rPr kumimoji="1" lang="ja-JP" altLang="en-US" sz="1200">
              <a:solidFill>
                <a:schemeClr val="dk1"/>
              </a:solidFill>
              <a:effectLst/>
              <a:latin typeface="+mn-lt"/>
              <a:ea typeface="+mn-ea"/>
              <a:cs typeface="+mn-cs"/>
            </a:rPr>
            <a:t>　・導入するスマート農機を複数の経営類型で活用して、どちらの経営類型においても収益の向上を目指す場合は、</a:t>
          </a:r>
          <a:endParaRPr kumimoji="1" lang="en-US" altLang="ja-JP" sz="1200">
            <a:solidFill>
              <a:schemeClr val="dk1"/>
            </a:solidFill>
            <a:effectLst/>
            <a:latin typeface="+mn-lt"/>
            <a:ea typeface="+mn-ea"/>
            <a:cs typeface="+mn-cs"/>
          </a:endParaRPr>
        </a:p>
        <a:p>
          <a:r>
            <a:rPr kumimoji="1" lang="ja-JP" altLang="en-US" sz="1200">
              <a:solidFill>
                <a:schemeClr val="dk1"/>
              </a:solidFill>
              <a:effectLst/>
              <a:latin typeface="+mn-lt"/>
              <a:ea typeface="+mn-ea"/>
              <a:cs typeface="+mn-cs"/>
            </a:rPr>
            <a:t>　　該当する経営類型欄すべてに入力する（例：自動操舵トラクタを主穀作・露地野菜両方で使用する）。</a:t>
          </a:r>
          <a:endParaRPr lang="ja-JP" altLang="ja-JP" sz="1200">
            <a:effectLst/>
          </a:endParaRPr>
        </a:p>
        <a:p>
          <a:endParaRPr lang="en-US" altLang="ja-JP" sz="1200" b="0" i="0">
            <a:solidFill>
              <a:schemeClr val="dk1"/>
            </a:solidFill>
            <a:effectLst/>
            <a:latin typeface="+mn-lt"/>
            <a:ea typeface="+mn-ea"/>
            <a:cs typeface="+mn-cs"/>
          </a:endParaRPr>
        </a:p>
        <a:p>
          <a:r>
            <a:rPr lang="ja-JP" altLang="en-US" sz="1200" b="0" i="0">
              <a:solidFill>
                <a:schemeClr val="dk1"/>
              </a:solidFill>
              <a:effectLst/>
              <a:latin typeface="+mn-lt"/>
              <a:ea typeface="+mn-ea"/>
              <a:cs typeface="+mn-cs"/>
            </a:rPr>
            <a:t>⑪</a:t>
          </a:r>
          <a:r>
            <a:rPr lang="ja-JP" altLang="ja-JP" sz="1200" b="0" i="0">
              <a:solidFill>
                <a:schemeClr val="dk1"/>
              </a:solidFill>
              <a:effectLst/>
              <a:latin typeface="+mn-lt"/>
              <a:ea typeface="+mn-ea"/>
              <a:cs typeface="+mn-cs"/>
            </a:rPr>
            <a:t>経営面積のうち、本事業で導入するスマート農業機械を活用する面積を入力する。</a:t>
          </a:r>
          <a:endParaRPr lang="ja-JP" altLang="ja-JP" sz="1200">
            <a:effectLst/>
          </a:endParaRPr>
        </a:p>
        <a:p>
          <a:r>
            <a:rPr lang="ja-JP" altLang="ja-JP" sz="1200" b="0" i="0">
              <a:solidFill>
                <a:schemeClr val="dk1"/>
              </a:solidFill>
              <a:effectLst/>
              <a:latin typeface="+mn-lt"/>
              <a:ea typeface="+mn-ea"/>
              <a:cs typeface="+mn-cs"/>
            </a:rPr>
            <a:t>　</a:t>
          </a:r>
          <a:r>
            <a:rPr lang="en-US" altLang="ja-JP" sz="1200" b="0" i="0" u="sng">
              <a:solidFill>
                <a:schemeClr val="dk1"/>
              </a:solidFill>
              <a:effectLst/>
              <a:latin typeface="+mn-lt"/>
              <a:ea typeface="+mn-ea"/>
              <a:cs typeface="+mn-cs"/>
            </a:rPr>
            <a:t>※</a:t>
          </a:r>
          <a:r>
            <a:rPr lang="ja-JP" altLang="ja-JP" sz="1200" b="0" i="0" u="sng">
              <a:solidFill>
                <a:schemeClr val="dk1"/>
              </a:solidFill>
              <a:effectLst/>
              <a:latin typeface="+mn-lt"/>
              <a:ea typeface="+mn-ea"/>
              <a:cs typeface="+mn-cs"/>
            </a:rPr>
            <a:t>本</a:t>
          </a:r>
          <a:r>
            <a:rPr lang="ja-JP" altLang="en-US" sz="1200" b="0" i="0" u="sng">
              <a:solidFill>
                <a:schemeClr val="dk1"/>
              </a:solidFill>
              <a:effectLst/>
              <a:latin typeface="+mn-lt"/>
              <a:ea typeface="+mn-ea"/>
              <a:cs typeface="+mn-cs"/>
            </a:rPr>
            <a:t>欄は、</a:t>
          </a:r>
          <a:r>
            <a:rPr lang="ja-JP" altLang="ja-JP" sz="1200" b="0" i="0" u="sng">
              <a:solidFill>
                <a:schemeClr val="dk1"/>
              </a:solidFill>
              <a:effectLst/>
              <a:latin typeface="+mn-lt"/>
              <a:ea typeface="+mn-ea"/>
              <a:cs typeface="+mn-cs"/>
            </a:rPr>
            <a:t>税務申告書類の情報ではなく拡大予定面積も含めて</a:t>
          </a:r>
          <a:r>
            <a:rPr lang="ja-JP" altLang="en-US" sz="1200" b="0" i="0" u="sng">
              <a:solidFill>
                <a:schemeClr val="dk1"/>
              </a:solidFill>
              <a:effectLst/>
              <a:latin typeface="+mn-lt"/>
              <a:ea typeface="+mn-ea"/>
              <a:cs typeface="+mn-cs"/>
            </a:rPr>
            <a:t>自身の意向を記入してください</a:t>
          </a:r>
          <a:r>
            <a:rPr lang="ja-JP" altLang="ja-JP" sz="1200" b="0" i="0" u="sng">
              <a:solidFill>
                <a:schemeClr val="dk1"/>
              </a:solidFill>
              <a:effectLst/>
              <a:latin typeface="+mn-lt"/>
              <a:ea typeface="+mn-ea"/>
              <a:cs typeface="+mn-cs"/>
            </a:rPr>
            <a:t>。</a:t>
          </a:r>
          <a:endParaRPr lang="en-US" altLang="ja-JP" sz="1200" b="0" i="0" u="sng">
            <a:solidFill>
              <a:schemeClr val="dk1"/>
            </a:solidFill>
            <a:effectLst/>
            <a:latin typeface="+mn-lt"/>
            <a:ea typeface="+mn-ea"/>
            <a:cs typeface="+mn-cs"/>
          </a:endParaRPr>
        </a:p>
        <a:p>
          <a:endParaRPr lang="en-US" altLang="ja-JP" sz="1200" b="0" i="0" u="sng">
            <a:solidFill>
              <a:schemeClr val="dk1"/>
            </a:solidFill>
            <a:effectLst/>
            <a:latin typeface="+mn-lt"/>
            <a:ea typeface="+mn-ea"/>
            <a:cs typeface="+mn-cs"/>
          </a:endParaRPr>
        </a:p>
        <a:p>
          <a:r>
            <a:rPr lang="ja-JP" altLang="en-US" sz="1400" b="1" i="0" u="none">
              <a:solidFill>
                <a:schemeClr val="dk1"/>
              </a:solidFill>
              <a:effectLst/>
              <a:latin typeface="+mn-lt"/>
              <a:ea typeface="+mn-ea"/>
              <a:cs typeface="+mn-cs"/>
            </a:rPr>
            <a:t>→「手順３」へ</a:t>
          </a:r>
          <a:endParaRPr lang="ja-JP" altLang="ja-JP" sz="1400" b="1" i="0" u="none">
            <a:effectLst/>
          </a:endParaRPr>
        </a:p>
      </xdr:txBody>
    </xdr:sp>
    <xdr:clientData/>
  </xdr:twoCellAnchor>
  <xdr:twoCellAnchor>
    <xdr:from>
      <xdr:col>15</xdr:col>
      <xdr:colOff>308770</xdr:colOff>
      <xdr:row>63</xdr:row>
      <xdr:rowOff>344487</xdr:rowOff>
    </xdr:from>
    <xdr:to>
      <xdr:col>42</xdr:col>
      <xdr:colOff>648759</xdr:colOff>
      <xdr:row>74</xdr:row>
      <xdr:rowOff>150547</xdr:rowOff>
    </xdr:to>
    <xdr:sp macro="" textlink="">
      <xdr:nvSpPr>
        <xdr:cNvPr id="21" name="テキスト ボックス 20">
          <a:extLst>
            <a:ext uri="{FF2B5EF4-FFF2-40B4-BE49-F238E27FC236}">
              <a16:creationId xmlns:a16="http://schemas.microsoft.com/office/drawing/2014/main" id="{78BA787C-C7B1-4493-89A8-971269626045}"/>
            </a:ext>
          </a:extLst>
        </xdr:cNvPr>
        <xdr:cNvSpPr txBox="1"/>
      </xdr:nvSpPr>
      <xdr:spPr>
        <a:xfrm>
          <a:off x="14670353" y="20262320"/>
          <a:ext cx="23909073" cy="3806560"/>
        </a:xfrm>
        <a:prstGeom prst="rect">
          <a:avLst/>
        </a:prstGeom>
        <a:solidFill>
          <a:schemeClr val="accent4">
            <a:lumMod val="20000"/>
            <a:lumOff val="80000"/>
          </a:schemeClr>
        </a:solidFill>
        <a:ln w="28575" cmpd="sng">
          <a:solidFill>
            <a:srgbClr val="FFC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600" b="1">
              <a:solidFill>
                <a:schemeClr val="dk1"/>
              </a:solidFill>
              <a:effectLst/>
              <a:latin typeface="+mn-lt"/>
              <a:ea typeface="+mn-ea"/>
              <a:cs typeface="+mn-cs"/>
            </a:rPr>
            <a:t>【</a:t>
          </a:r>
          <a:r>
            <a:rPr kumimoji="1" lang="ja-JP" altLang="en-US" sz="1600" b="1">
              <a:solidFill>
                <a:schemeClr val="dk1"/>
              </a:solidFill>
              <a:effectLst/>
              <a:latin typeface="+mn-lt"/>
              <a:ea typeface="+mn-ea"/>
              <a:cs typeface="+mn-cs"/>
            </a:rPr>
            <a:t>手順３　導入効果（簡易計算）の内容を入力する</a:t>
          </a:r>
          <a:r>
            <a:rPr kumimoji="1" lang="en-US" altLang="ja-JP" sz="1600" b="1">
              <a:solidFill>
                <a:schemeClr val="dk1"/>
              </a:solidFill>
              <a:effectLst/>
              <a:latin typeface="+mn-lt"/>
              <a:ea typeface="+mn-ea"/>
              <a:cs typeface="+mn-cs"/>
            </a:rPr>
            <a:t>】</a:t>
          </a:r>
          <a:endParaRPr kumimoji="1" lang="en-US" altLang="ja-JP" sz="12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a:solidFill>
                <a:schemeClr val="dk1"/>
              </a:solidFill>
              <a:effectLst/>
              <a:latin typeface="+mn-lt"/>
              <a:ea typeface="+mn-ea"/>
              <a:cs typeface="+mn-cs"/>
            </a:rPr>
            <a:t>⑫</a:t>
          </a:r>
          <a:r>
            <a:rPr kumimoji="1" lang="ja-JP" altLang="ja-JP" sz="1200">
              <a:solidFill>
                <a:schemeClr val="dk1"/>
              </a:solidFill>
              <a:effectLst/>
              <a:latin typeface="+mn-lt"/>
              <a:ea typeface="+mn-ea"/>
              <a:cs typeface="+mn-cs"/>
            </a:rPr>
            <a:t>該当する経営類型で</a:t>
          </a:r>
          <a:r>
            <a:rPr kumimoji="1" lang="ja-JP" altLang="en-US" sz="1200">
              <a:solidFill>
                <a:schemeClr val="dk1"/>
              </a:solidFill>
              <a:effectLst/>
              <a:latin typeface="+mn-lt"/>
              <a:ea typeface="+mn-ea"/>
              <a:cs typeface="+mn-cs"/>
            </a:rPr>
            <a:t>簡易計算表に記載のあるスマート農機を購入する場合、プルダウンリストから✓</a:t>
          </a:r>
          <a:r>
            <a:rPr kumimoji="1" lang="ja-JP" altLang="ja-JP" sz="1200">
              <a:solidFill>
                <a:schemeClr val="dk1"/>
              </a:solidFill>
              <a:effectLst/>
              <a:latin typeface="+mn-lt"/>
              <a:ea typeface="+mn-ea"/>
              <a:cs typeface="+mn-cs"/>
            </a:rPr>
            <a:t>を</a:t>
          </a:r>
          <a:r>
            <a:rPr kumimoji="1" lang="ja-JP" altLang="en-US" sz="1200">
              <a:solidFill>
                <a:schemeClr val="dk1"/>
              </a:solidFill>
              <a:effectLst/>
              <a:latin typeface="+mn-lt"/>
              <a:ea typeface="+mn-ea"/>
              <a:cs typeface="+mn-cs"/>
            </a:rPr>
            <a:t>選択する</a:t>
          </a:r>
          <a:r>
            <a:rPr kumimoji="1" lang="ja-JP" altLang="ja-JP" sz="1200">
              <a:solidFill>
                <a:schemeClr val="dk1"/>
              </a:solidFill>
              <a:effectLst/>
              <a:latin typeface="+mn-lt"/>
              <a:ea typeface="+mn-ea"/>
              <a:cs typeface="+mn-cs"/>
            </a:rPr>
            <a:t>。</a:t>
          </a:r>
          <a:endParaRPr kumimoji="1" lang="en-US" altLang="ja-JP" sz="1200">
            <a:solidFill>
              <a:schemeClr val="dk1"/>
            </a:solidFill>
            <a:effectLst/>
            <a:latin typeface="+mn-lt"/>
            <a:ea typeface="+mn-ea"/>
            <a:cs typeface="+mn-cs"/>
          </a:endParaRPr>
        </a:p>
        <a:p>
          <a:r>
            <a:rPr kumimoji="1" lang="ja-JP" altLang="en-US" sz="1200">
              <a:solidFill>
                <a:schemeClr val="dk1"/>
              </a:solidFill>
              <a:effectLst/>
              <a:latin typeface="+mn-lt"/>
              <a:ea typeface="+mn-ea"/>
              <a:cs typeface="+mn-cs"/>
            </a:rPr>
            <a:t>　（スマート農機名の横「－」の部分）　</a:t>
          </a:r>
          <a:endParaRPr kumimoji="1" lang="en-US" altLang="ja-JP" sz="12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a:solidFill>
                <a:schemeClr val="dk1"/>
              </a:solidFill>
              <a:effectLst/>
              <a:latin typeface="+mn-lt"/>
              <a:ea typeface="+mn-ea"/>
              <a:cs typeface="+mn-cs"/>
            </a:rPr>
            <a:t>→</a:t>
          </a:r>
          <a:r>
            <a:rPr kumimoji="1" lang="ja-JP" altLang="ja-JP" sz="1400" b="1">
              <a:solidFill>
                <a:schemeClr val="dk1"/>
              </a:solidFill>
              <a:effectLst/>
              <a:latin typeface="+mn-lt"/>
              <a:ea typeface="+mn-ea"/>
              <a:cs typeface="+mn-cs"/>
            </a:rPr>
            <a:t>入力が終わったら「手順５」</a:t>
          </a:r>
          <a:r>
            <a:rPr kumimoji="1" lang="ja-JP" altLang="en-US" sz="1400" b="1">
              <a:solidFill>
                <a:schemeClr val="dk1"/>
              </a:solidFill>
              <a:effectLst/>
              <a:latin typeface="+mn-lt"/>
              <a:ea typeface="+mn-ea"/>
              <a:cs typeface="+mn-cs"/>
            </a:rPr>
            <a:t>⑳</a:t>
          </a:r>
          <a:r>
            <a:rPr kumimoji="1" lang="ja-JP" altLang="ja-JP" sz="1400" b="1">
              <a:solidFill>
                <a:schemeClr val="dk1"/>
              </a:solidFill>
              <a:effectLst/>
              <a:latin typeface="+mn-lt"/>
              <a:ea typeface="+mn-ea"/>
              <a:cs typeface="+mn-cs"/>
            </a:rPr>
            <a:t>目標収益額の入力に戻る</a:t>
          </a:r>
          <a:endParaRPr lang="ja-JP" altLang="ja-JP" sz="1400" b="1">
            <a:effectLst/>
          </a:endParaRPr>
        </a:p>
        <a:p>
          <a:endParaRPr kumimoji="1" lang="en-US" altLang="ja-JP" sz="1200">
            <a:solidFill>
              <a:schemeClr val="dk1"/>
            </a:solidFill>
            <a:effectLst/>
            <a:latin typeface="+mn-lt"/>
            <a:ea typeface="+mn-ea"/>
            <a:cs typeface="+mn-cs"/>
          </a:endParaRPr>
        </a:p>
        <a:p>
          <a:endParaRPr kumimoji="1" lang="en-US" altLang="ja-JP" sz="1200">
            <a:solidFill>
              <a:schemeClr val="dk1"/>
            </a:solidFill>
            <a:effectLst/>
            <a:latin typeface="+mn-lt"/>
            <a:ea typeface="+mn-ea"/>
            <a:cs typeface="+mn-cs"/>
          </a:endParaRPr>
        </a:p>
        <a:p>
          <a:r>
            <a:rPr kumimoji="1" lang="ja-JP" altLang="en-US" sz="1200">
              <a:solidFill>
                <a:schemeClr val="dk1"/>
              </a:solidFill>
              <a:effectLst/>
              <a:latin typeface="+mn-lt"/>
              <a:ea typeface="+mn-ea"/>
              <a:cs typeface="+mn-cs"/>
            </a:rPr>
            <a:t>（以下入力する必要なし）</a:t>
          </a:r>
          <a:endParaRPr kumimoji="1" lang="en-US" altLang="ja-JP" sz="1200">
            <a:solidFill>
              <a:schemeClr val="dk1"/>
            </a:solidFill>
            <a:effectLst/>
            <a:latin typeface="+mn-lt"/>
            <a:ea typeface="+mn-ea"/>
            <a:cs typeface="+mn-cs"/>
          </a:endParaRPr>
        </a:p>
        <a:p>
          <a:r>
            <a:rPr kumimoji="1" lang="ja-JP" altLang="en-US" sz="1200">
              <a:solidFill>
                <a:schemeClr val="dk1"/>
              </a:solidFill>
              <a:effectLst/>
              <a:latin typeface="+mn-lt"/>
              <a:ea typeface="+mn-ea"/>
              <a:cs typeface="+mn-cs"/>
            </a:rPr>
            <a:t>⑬導入効果（理論値）　　：諸々の制限がなく、スマート農機を最大限発揮できたと仮定した場合の経済効果を試算した値。</a:t>
          </a:r>
          <a:endParaRPr kumimoji="1" lang="en-US" altLang="ja-JP" sz="1200">
            <a:solidFill>
              <a:schemeClr val="dk1"/>
            </a:solidFill>
            <a:effectLst/>
            <a:latin typeface="+mn-lt"/>
            <a:ea typeface="+mn-ea"/>
            <a:cs typeface="+mn-cs"/>
          </a:endParaRPr>
        </a:p>
        <a:p>
          <a:r>
            <a:rPr kumimoji="1" lang="ja-JP" altLang="en-US" sz="1200">
              <a:solidFill>
                <a:schemeClr val="dk1"/>
              </a:solidFill>
              <a:effectLst/>
              <a:latin typeface="+mn-lt"/>
              <a:ea typeface="+mn-ea"/>
              <a:cs typeface="+mn-cs"/>
            </a:rPr>
            <a:t>⑭主な取組内容　　　　　：⑭の中で効果が大きい内容を記載している（経営面積の拡大や収量の向上等）。</a:t>
          </a:r>
          <a:endParaRPr kumimoji="1" lang="en-US" altLang="ja-JP" sz="1200">
            <a:solidFill>
              <a:schemeClr val="dk1"/>
            </a:solidFill>
            <a:effectLst/>
            <a:latin typeface="+mn-lt"/>
            <a:ea typeface="+mn-ea"/>
            <a:cs typeface="+mn-cs"/>
          </a:endParaRPr>
        </a:p>
        <a:p>
          <a:r>
            <a:rPr kumimoji="1" lang="ja-JP" altLang="en-US" sz="1200">
              <a:solidFill>
                <a:schemeClr val="dk1"/>
              </a:solidFill>
              <a:effectLst/>
              <a:latin typeface="+mn-lt"/>
              <a:ea typeface="+mn-ea"/>
              <a:cs typeface="+mn-cs"/>
            </a:rPr>
            <a:t>⑮面積拡大割合（最大値）：どの程度経営面積を拡大すると理論値の値になるのかを示している。</a:t>
          </a:r>
          <a:br>
            <a:rPr kumimoji="1" lang="en-US" altLang="ja-JP" sz="1200">
              <a:solidFill>
                <a:schemeClr val="dk1"/>
              </a:solidFill>
              <a:effectLst/>
              <a:latin typeface="+mn-lt"/>
              <a:ea typeface="+mn-ea"/>
              <a:cs typeface="+mn-cs"/>
            </a:rPr>
          </a:br>
          <a:r>
            <a:rPr kumimoji="1" lang="ja-JP" altLang="en-US" sz="1200">
              <a:solidFill>
                <a:schemeClr val="dk1"/>
              </a:solidFill>
              <a:effectLst/>
              <a:latin typeface="+mn-lt"/>
              <a:ea typeface="+mn-ea"/>
              <a:cs typeface="+mn-cs"/>
            </a:rPr>
            <a:t>　</a:t>
          </a:r>
          <a:r>
            <a:rPr kumimoji="1" lang="en-US" altLang="ja-JP" sz="1200">
              <a:solidFill>
                <a:schemeClr val="dk1"/>
              </a:solidFill>
              <a:effectLst/>
              <a:latin typeface="+mn-lt"/>
              <a:ea typeface="+mn-ea"/>
              <a:cs typeface="+mn-cs"/>
            </a:rPr>
            <a:t>※</a:t>
          </a:r>
          <a:r>
            <a:rPr kumimoji="1" lang="ja-JP" altLang="en-US" sz="1200">
              <a:solidFill>
                <a:schemeClr val="dk1"/>
              </a:solidFill>
              <a:effectLst/>
              <a:latin typeface="+mn-lt"/>
              <a:ea typeface="+mn-ea"/>
              <a:cs typeface="+mn-cs"/>
            </a:rPr>
            <a:t>選択したスマート農機によっては、導入効果が高く表示される場合があるため、収益目標設定の参考程度とすること。</a:t>
          </a:r>
          <a:endParaRPr kumimoji="1" lang="en-US" altLang="ja-JP" sz="1200">
            <a:solidFill>
              <a:schemeClr val="dk1"/>
            </a:solidFill>
            <a:effectLst/>
            <a:latin typeface="+mn-lt"/>
            <a:ea typeface="+mn-ea"/>
            <a:cs typeface="+mn-cs"/>
          </a:endParaRPr>
        </a:p>
        <a:p>
          <a:endParaRPr kumimoji="1" lang="en-US" altLang="ja-JP" sz="1200">
            <a:solidFill>
              <a:schemeClr val="dk1"/>
            </a:solidFill>
            <a:effectLst/>
            <a:latin typeface="+mn-lt"/>
            <a:ea typeface="+mn-ea"/>
            <a:cs typeface="+mn-cs"/>
          </a:endParaRPr>
        </a:p>
        <a:p>
          <a:r>
            <a:rPr kumimoji="1" lang="ja-JP" altLang="en-US" sz="1400" b="1">
              <a:solidFill>
                <a:schemeClr val="dk1"/>
              </a:solidFill>
              <a:effectLst/>
              <a:latin typeface="+mn-lt"/>
              <a:ea typeface="+mn-ea"/>
              <a:cs typeface="+mn-cs"/>
            </a:rPr>
            <a:t>→該当する欄がない場合は「手順４」へ</a:t>
          </a:r>
          <a:endParaRPr kumimoji="1" lang="en-US" altLang="ja-JP" sz="1200" b="1">
            <a:solidFill>
              <a:schemeClr val="dk1"/>
            </a:solidFill>
            <a:effectLst/>
            <a:latin typeface="+mn-lt"/>
            <a:ea typeface="+mn-ea"/>
            <a:cs typeface="+mn-cs"/>
          </a:endParaRPr>
        </a:p>
      </xdr:txBody>
    </xdr:sp>
    <xdr:clientData/>
  </xdr:twoCellAnchor>
  <xdr:twoCellAnchor>
    <xdr:from>
      <xdr:col>15</xdr:col>
      <xdr:colOff>170657</xdr:colOff>
      <xdr:row>77</xdr:row>
      <xdr:rowOff>273845</xdr:rowOff>
    </xdr:from>
    <xdr:to>
      <xdr:col>42</xdr:col>
      <xdr:colOff>585439</xdr:colOff>
      <xdr:row>87</xdr:row>
      <xdr:rowOff>216694</xdr:rowOff>
    </xdr:to>
    <xdr:sp macro="" textlink="">
      <xdr:nvSpPr>
        <xdr:cNvPr id="22" name="テキスト ボックス 21">
          <a:extLst>
            <a:ext uri="{FF2B5EF4-FFF2-40B4-BE49-F238E27FC236}">
              <a16:creationId xmlns:a16="http://schemas.microsoft.com/office/drawing/2014/main" id="{11E24EB2-6A2E-4D29-B386-6CB35B5499CE}"/>
            </a:ext>
          </a:extLst>
        </xdr:cNvPr>
        <xdr:cNvSpPr txBox="1"/>
      </xdr:nvSpPr>
      <xdr:spPr>
        <a:xfrm>
          <a:off x="14532240" y="25197595"/>
          <a:ext cx="8743866" cy="2874432"/>
        </a:xfrm>
        <a:prstGeom prst="rect">
          <a:avLst/>
        </a:prstGeom>
        <a:solidFill>
          <a:schemeClr val="accent4">
            <a:lumMod val="20000"/>
            <a:lumOff val="80000"/>
          </a:schemeClr>
        </a:solidFill>
        <a:ln w="28575" cmpd="sng">
          <a:solidFill>
            <a:srgbClr val="FFC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600" b="1">
              <a:solidFill>
                <a:schemeClr val="dk1"/>
              </a:solidFill>
              <a:effectLst/>
              <a:latin typeface="+mn-lt"/>
              <a:ea typeface="+mn-ea"/>
              <a:cs typeface="+mn-cs"/>
            </a:rPr>
            <a:t>【</a:t>
          </a:r>
          <a:r>
            <a:rPr kumimoji="1" lang="ja-JP" altLang="en-US" sz="1600" b="1">
              <a:solidFill>
                <a:schemeClr val="dk1"/>
              </a:solidFill>
              <a:effectLst/>
              <a:latin typeface="+mn-lt"/>
              <a:ea typeface="+mn-ea"/>
              <a:cs typeface="+mn-cs"/>
            </a:rPr>
            <a:t>手順４　導入効果（独自計算）の内容を入力する</a:t>
          </a:r>
          <a:r>
            <a:rPr kumimoji="1" lang="en-US" altLang="ja-JP" sz="1600" b="1">
              <a:solidFill>
                <a:schemeClr val="dk1"/>
              </a:solidFill>
              <a:effectLst/>
              <a:latin typeface="+mn-lt"/>
              <a:ea typeface="+mn-ea"/>
              <a:cs typeface="+mn-cs"/>
            </a:rPr>
            <a:t>】</a:t>
          </a:r>
        </a:p>
        <a:p>
          <a:r>
            <a:rPr kumimoji="1" lang="ja-JP" altLang="en-US" sz="1200">
              <a:solidFill>
                <a:schemeClr val="dk1"/>
              </a:solidFill>
              <a:effectLst/>
              <a:latin typeface="+mn-lt"/>
              <a:ea typeface="+mn-ea"/>
              <a:cs typeface="+mn-cs"/>
            </a:rPr>
            <a:t>⑯農林振興センター名、または農業技術研究センター農業革新支援担当名（畜産の場合は家畜保健衛生所名）を記入する。</a:t>
          </a:r>
          <a:endParaRPr kumimoji="1" lang="en-US" altLang="ja-JP" sz="1200">
            <a:solidFill>
              <a:schemeClr val="dk1"/>
            </a:solidFill>
            <a:effectLst/>
            <a:latin typeface="+mn-lt"/>
            <a:ea typeface="+mn-ea"/>
            <a:cs typeface="+mn-cs"/>
          </a:endParaRPr>
        </a:p>
        <a:p>
          <a:r>
            <a:rPr kumimoji="1" lang="ja-JP" altLang="en-US" sz="1200">
              <a:solidFill>
                <a:schemeClr val="dk1"/>
              </a:solidFill>
              <a:effectLst/>
              <a:latin typeface="+mn-lt"/>
              <a:ea typeface="+mn-ea"/>
              <a:cs typeface="+mn-cs"/>
            </a:rPr>
            <a:t>⑰「９（１）簡易計算」を使用せず、自身で計算する場合は☑する。</a:t>
          </a:r>
          <a:endParaRPr kumimoji="1" lang="en-US" altLang="ja-JP" sz="1200">
            <a:solidFill>
              <a:schemeClr val="dk1"/>
            </a:solidFill>
            <a:effectLst/>
            <a:latin typeface="+mn-lt"/>
            <a:ea typeface="+mn-ea"/>
            <a:cs typeface="+mn-cs"/>
          </a:endParaRPr>
        </a:p>
        <a:p>
          <a:r>
            <a:rPr kumimoji="1" lang="ja-JP" altLang="en-US" sz="1200">
              <a:solidFill>
                <a:schemeClr val="dk1"/>
              </a:solidFill>
              <a:effectLst/>
              <a:latin typeface="+mn-lt"/>
              <a:ea typeface="+mn-ea"/>
              <a:cs typeface="+mn-cs"/>
            </a:rPr>
            <a:t>⑱</a:t>
          </a:r>
          <a:r>
            <a:rPr kumimoji="1" lang="ja-JP" altLang="ja-JP" sz="1200">
              <a:solidFill>
                <a:schemeClr val="dk1"/>
              </a:solidFill>
              <a:effectLst/>
              <a:latin typeface="+mn-lt"/>
              <a:ea typeface="+mn-ea"/>
              <a:cs typeface="+mn-cs"/>
            </a:rPr>
            <a:t>独自計算と簡易計算を併用する場合は、☑する（</a:t>
          </a:r>
          <a:r>
            <a:rPr kumimoji="1" lang="ja-JP" altLang="ja-JP" sz="1200" u="sng">
              <a:solidFill>
                <a:schemeClr val="dk1"/>
              </a:solidFill>
              <a:effectLst/>
              <a:latin typeface="+mn-lt"/>
              <a:ea typeface="+mn-ea"/>
              <a:cs typeface="+mn-cs"/>
            </a:rPr>
            <a:t>この場合</a:t>
          </a:r>
          <a:r>
            <a:rPr kumimoji="1" lang="ja-JP" altLang="en-US" sz="1200" u="sng">
              <a:solidFill>
                <a:schemeClr val="dk1"/>
              </a:solidFill>
              <a:effectLst/>
              <a:latin typeface="+mn-lt"/>
              <a:ea typeface="+mn-ea"/>
              <a:cs typeface="+mn-cs"/>
            </a:rPr>
            <a:t>⑰</a:t>
          </a:r>
          <a:r>
            <a:rPr kumimoji="1" lang="ja-JP" altLang="ja-JP" sz="1200" u="sng">
              <a:solidFill>
                <a:schemeClr val="dk1"/>
              </a:solidFill>
              <a:effectLst/>
              <a:latin typeface="+mn-lt"/>
              <a:ea typeface="+mn-ea"/>
              <a:cs typeface="+mn-cs"/>
            </a:rPr>
            <a:t>に☑は付けない</a:t>
          </a:r>
          <a:r>
            <a:rPr kumimoji="1" lang="ja-JP" altLang="ja-JP" sz="1200">
              <a:solidFill>
                <a:schemeClr val="dk1"/>
              </a:solidFill>
              <a:effectLst/>
              <a:latin typeface="+mn-lt"/>
              <a:ea typeface="+mn-ea"/>
              <a:cs typeface="+mn-cs"/>
            </a:rPr>
            <a:t>）。</a:t>
          </a:r>
          <a:endParaRPr lang="ja-JP" altLang="ja-JP" sz="1200">
            <a:effectLst/>
          </a:endParaRPr>
        </a:p>
        <a:p>
          <a:r>
            <a:rPr kumimoji="1" lang="ja-JP" altLang="ja-JP" sz="1200">
              <a:solidFill>
                <a:schemeClr val="dk1"/>
              </a:solidFill>
              <a:effectLst/>
              <a:latin typeface="+mn-lt"/>
              <a:ea typeface="+mn-ea"/>
              <a:cs typeface="+mn-cs"/>
            </a:rPr>
            <a:t>　</a:t>
          </a:r>
          <a:r>
            <a:rPr kumimoji="1" lang="en-US" altLang="ja-JP" sz="1200" u="sng">
              <a:solidFill>
                <a:schemeClr val="dk1"/>
              </a:solidFill>
              <a:effectLst/>
              <a:latin typeface="+mn-lt"/>
              <a:ea typeface="+mn-ea"/>
              <a:cs typeface="+mn-cs"/>
            </a:rPr>
            <a:t>※</a:t>
          </a:r>
          <a:r>
            <a:rPr kumimoji="1" lang="ja-JP" altLang="ja-JP" sz="1200" u="sng">
              <a:solidFill>
                <a:schemeClr val="dk1"/>
              </a:solidFill>
              <a:effectLst/>
              <a:latin typeface="+mn-lt"/>
              <a:ea typeface="+mn-ea"/>
              <a:cs typeface="+mn-cs"/>
            </a:rPr>
            <a:t>独自計算では簡易計算の対象農機以外のみ</a:t>
          </a:r>
          <a:r>
            <a:rPr kumimoji="1" lang="ja-JP" altLang="en-US" sz="1200" u="sng">
              <a:solidFill>
                <a:schemeClr val="dk1"/>
              </a:solidFill>
              <a:effectLst/>
              <a:latin typeface="+mn-lt"/>
              <a:ea typeface="+mn-ea"/>
              <a:cs typeface="+mn-cs"/>
            </a:rPr>
            <a:t>を</a:t>
          </a:r>
          <a:r>
            <a:rPr kumimoji="1" lang="ja-JP" altLang="ja-JP" sz="1200" u="sng">
              <a:solidFill>
                <a:schemeClr val="dk1"/>
              </a:solidFill>
              <a:effectLst/>
              <a:latin typeface="+mn-lt"/>
              <a:ea typeface="+mn-ea"/>
              <a:cs typeface="+mn-cs"/>
            </a:rPr>
            <a:t>計算すること。</a:t>
          </a:r>
          <a:endParaRPr lang="ja-JP" altLang="ja-JP" sz="1200">
            <a:effectLst/>
          </a:endParaRPr>
        </a:p>
        <a:p>
          <a:r>
            <a:rPr kumimoji="1" lang="ja-JP" altLang="en-US" sz="1200">
              <a:solidFill>
                <a:schemeClr val="dk1"/>
              </a:solidFill>
              <a:effectLst/>
              <a:latin typeface="+mn-lt"/>
              <a:ea typeface="+mn-ea"/>
              <a:cs typeface="+mn-cs"/>
            </a:rPr>
            <a:t>⑲</a:t>
          </a:r>
          <a:r>
            <a:rPr kumimoji="1" lang="ja-JP" altLang="ja-JP" sz="1200">
              <a:solidFill>
                <a:schemeClr val="dk1"/>
              </a:solidFill>
              <a:effectLst/>
              <a:latin typeface="+mn-lt"/>
              <a:ea typeface="+mn-ea"/>
              <a:cs typeface="+mn-cs"/>
            </a:rPr>
            <a:t>計算結果を入力する（計算の根拠をイで記述する）。</a:t>
          </a:r>
          <a:endParaRPr kumimoji="1" lang="en-US" altLang="ja-JP" sz="1200">
            <a:solidFill>
              <a:schemeClr val="dk1"/>
            </a:solidFill>
            <a:effectLst/>
            <a:latin typeface="+mn-lt"/>
            <a:ea typeface="+mn-ea"/>
            <a:cs typeface="+mn-cs"/>
          </a:endParaRPr>
        </a:p>
        <a:p>
          <a:endParaRPr kumimoji="1" lang="en-US" altLang="ja-JP" sz="1200">
            <a:solidFill>
              <a:schemeClr val="dk1"/>
            </a:solidFill>
            <a:effectLst/>
            <a:latin typeface="+mn-lt"/>
            <a:ea typeface="+mn-ea"/>
            <a:cs typeface="+mn-cs"/>
          </a:endParaRPr>
        </a:p>
        <a:p>
          <a:endParaRPr lang="ja-JP" altLang="ja-JP" sz="1200">
            <a:effectLst/>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a:solidFill>
                <a:schemeClr val="dk1"/>
              </a:solidFill>
              <a:effectLst/>
              <a:latin typeface="+mn-lt"/>
              <a:ea typeface="+mn-ea"/>
              <a:cs typeface="+mn-cs"/>
            </a:rPr>
            <a:t>→</a:t>
          </a:r>
          <a:r>
            <a:rPr kumimoji="1" lang="ja-JP" altLang="ja-JP" sz="1400" b="1">
              <a:solidFill>
                <a:schemeClr val="dk1"/>
              </a:solidFill>
              <a:effectLst/>
              <a:latin typeface="+mn-lt"/>
              <a:ea typeface="+mn-ea"/>
              <a:cs typeface="+mn-cs"/>
            </a:rPr>
            <a:t>入力が終わったら</a:t>
          </a:r>
          <a:r>
            <a:rPr kumimoji="1" lang="ja-JP" altLang="en-US" sz="1400" b="1">
              <a:solidFill>
                <a:schemeClr val="dk1"/>
              </a:solidFill>
              <a:effectLst/>
              <a:latin typeface="+mn-lt"/>
              <a:ea typeface="+mn-ea"/>
              <a:cs typeface="+mn-cs"/>
            </a:rPr>
            <a:t>「手順５」⑳</a:t>
          </a:r>
          <a:r>
            <a:rPr kumimoji="1" lang="ja-JP" altLang="ja-JP" sz="1400" b="1">
              <a:solidFill>
                <a:schemeClr val="dk1"/>
              </a:solidFill>
              <a:effectLst/>
              <a:latin typeface="+mn-lt"/>
              <a:ea typeface="+mn-ea"/>
              <a:cs typeface="+mn-cs"/>
            </a:rPr>
            <a:t>目標収益額の入力に戻る</a:t>
          </a:r>
          <a:endParaRPr kumimoji="1" lang="en-US" altLang="ja-JP" sz="1400" b="1">
            <a:solidFill>
              <a:schemeClr val="dk1"/>
            </a:solidFill>
            <a:effectLst/>
            <a:latin typeface="+mn-lt"/>
            <a:ea typeface="+mn-ea"/>
            <a:cs typeface="+mn-cs"/>
          </a:endParaRPr>
        </a:p>
      </xdr:txBody>
    </xdr:sp>
    <xdr:clientData/>
  </xdr:twoCellAnchor>
  <xdr:twoCellAnchor>
    <xdr:from>
      <xdr:col>1</xdr:col>
      <xdr:colOff>416718</xdr:colOff>
      <xdr:row>8</xdr:row>
      <xdr:rowOff>0</xdr:rowOff>
    </xdr:from>
    <xdr:to>
      <xdr:col>2</xdr:col>
      <xdr:colOff>464037</xdr:colOff>
      <xdr:row>9</xdr:row>
      <xdr:rowOff>333102</xdr:rowOff>
    </xdr:to>
    <xdr:sp macro="" textlink="">
      <xdr:nvSpPr>
        <xdr:cNvPr id="23" name="正方形/長方形 22">
          <a:extLst>
            <a:ext uri="{FF2B5EF4-FFF2-40B4-BE49-F238E27FC236}">
              <a16:creationId xmlns:a16="http://schemas.microsoft.com/office/drawing/2014/main" id="{A5F4773B-4C52-4DBF-9AA2-DA31DAB0BCFD}"/>
            </a:ext>
          </a:extLst>
        </xdr:cNvPr>
        <xdr:cNvSpPr/>
      </xdr:nvSpPr>
      <xdr:spPr>
        <a:xfrm>
          <a:off x="690562" y="2536031"/>
          <a:ext cx="1011725" cy="428352"/>
        </a:xfrm>
        <a:prstGeom prst="rect">
          <a:avLst/>
        </a:prstGeom>
        <a:solidFill>
          <a:srgbClr val="FFC000"/>
        </a:solidFill>
        <a:ln w="28575">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800">
              <a:solidFill>
                <a:sysClr val="windowText" lastClr="000000"/>
              </a:solidFill>
            </a:rPr>
            <a:t>②－１</a:t>
          </a:r>
        </a:p>
      </xdr:txBody>
    </xdr:sp>
    <xdr:clientData/>
  </xdr:twoCellAnchor>
  <xdr:twoCellAnchor>
    <xdr:from>
      <xdr:col>1</xdr:col>
      <xdr:colOff>297656</xdr:colOff>
      <xdr:row>17</xdr:row>
      <xdr:rowOff>83344</xdr:rowOff>
    </xdr:from>
    <xdr:to>
      <xdr:col>2</xdr:col>
      <xdr:colOff>344975</xdr:colOff>
      <xdr:row>18</xdr:row>
      <xdr:rowOff>209012</xdr:rowOff>
    </xdr:to>
    <xdr:sp macro="" textlink="">
      <xdr:nvSpPr>
        <xdr:cNvPr id="24" name="正方形/長方形 23">
          <a:extLst>
            <a:ext uri="{FF2B5EF4-FFF2-40B4-BE49-F238E27FC236}">
              <a16:creationId xmlns:a16="http://schemas.microsoft.com/office/drawing/2014/main" id="{E1C4BF63-C3C5-4B81-A558-11EE3AA9B4EF}"/>
            </a:ext>
          </a:extLst>
        </xdr:cNvPr>
        <xdr:cNvSpPr/>
      </xdr:nvSpPr>
      <xdr:spPr>
        <a:xfrm>
          <a:off x="571500" y="5917407"/>
          <a:ext cx="1011725" cy="399511"/>
        </a:xfrm>
        <a:prstGeom prst="rect">
          <a:avLst/>
        </a:prstGeom>
        <a:solidFill>
          <a:srgbClr val="FFC000"/>
        </a:solidFill>
        <a:ln w="28575">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800">
              <a:solidFill>
                <a:sysClr val="windowText" lastClr="000000"/>
              </a:solidFill>
            </a:rPr>
            <a:t>②－２</a:t>
          </a:r>
        </a:p>
      </xdr:txBody>
    </xdr:sp>
    <xdr:clientData/>
  </xdr:twoCellAnchor>
  <xdr:twoCellAnchor>
    <xdr:from>
      <xdr:col>1</xdr:col>
      <xdr:colOff>304006</xdr:colOff>
      <xdr:row>23</xdr:row>
      <xdr:rowOff>129999</xdr:rowOff>
    </xdr:from>
    <xdr:to>
      <xdr:col>2</xdr:col>
      <xdr:colOff>344975</xdr:colOff>
      <xdr:row>24</xdr:row>
      <xdr:rowOff>233177</xdr:rowOff>
    </xdr:to>
    <xdr:sp macro="" textlink="">
      <xdr:nvSpPr>
        <xdr:cNvPr id="25" name="正方形/長方形 24">
          <a:extLst>
            <a:ext uri="{FF2B5EF4-FFF2-40B4-BE49-F238E27FC236}">
              <a16:creationId xmlns:a16="http://schemas.microsoft.com/office/drawing/2014/main" id="{0D96EBA1-EC98-4C9A-B019-A1D58BBFE53A}"/>
            </a:ext>
          </a:extLst>
        </xdr:cNvPr>
        <xdr:cNvSpPr/>
      </xdr:nvSpPr>
      <xdr:spPr>
        <a:xfrm>
          <a:off x="577850" y="7738093"/>
          <a:ext cx="1005375" cy="388928"/>
        </a:xfrm>
        <a:prstGeom prst="rect">
          <a:avLst/>
        </a:prstGeom>
        <a:solidFill>
          <a:srgbClr val="FFC000"/>
        </a:solidFill>
        <a:ln w="28575">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800">
              <a:solidFill>
                <a:sysClr val="windowText" lastClr="000000"/>
              </a:solidFill>
            </a:rPr>
            <a:t>②－３</a:t>
          </a:r>
        </a:p>
      </xdr:txBody>
    </xdr:sp>
    <xdr:clientData/>
  </xdr:twoCellAnchor>
  <xdr:twoCellAnchor>
    <xdr:from>
      <xdr:col>1</xdr:col>
      <xdr:colOff>304006</xdr:colOff>
      <xdr:row>29</xdr:row>
      <xdr:rowOff>57769</xdr:rowOff>
    </xdr:from>
    <xdr:to>
      <xdr:col>2</xdr:col>
      <xdr:colOff>344975</xdr:colOff>
      <xdr:row>30</xdr:row>
      <xdr:rowOff>151422</xdr:rowOff>
    </xdr:to>
    <xdr:sp macro="" textlink="">
      <xdr:nvSpPr>
        <xdr:cNvPr id="26" name="正方形/長方形 25">
          <a:extLst>
            <a:ext uri="{FF2B5EF4-FFF2-40B4-BE49-F238E27FC236}">
              <a16:creationId xmlns:a16="http://schemas.microsoft.com/office/drawing/2014/main" id="{EEFF4F20-AC62-4D13-ACFA-36E659826EF4}"/>
            </a:ext>
          </a:extLst>
        </xdr:cNvPr>
        <xdr:cNvSpPr/>
      </xdr:nvSpPr>
      <xdr:spPr>
        <a:xfrm>
          <a:off x="577850" y="9487519"/>
          <a:ext cx="1005375" cy="379403"/>
        </a:xfrm>
        <a:prstGeom prst="rect">
          <a:avLst/>
        </a:prstGeom>
        <a:solidFill>
          <a:srgbClr val="FFC000"/>
        </a:solidFill>
        <a:ln w="28575">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800">
              <a:solidFill>
                <a:sysClr val="windowText" lastClr="000000"/>
              </a:solidFill>
            </a:rPr>
            <a:t>②－４</a:t>
          </a:r>
        </a:p>
      </xdr:txBody>
    </xdr:sp>
    <xdr:clientData/>
  </xdr:twoCellAnchor>
  <xdr:twoCellAnchor>
    <xdr:from>
      <xdr:col>1</xdr:col>
      <xdr:colOff>476250</xdr:colOff>
      <xdr:row>35</xdr:row>
      <xdr:rowOff>59531</xdr:rowOff>
    </xdr:from>
    <xdr:to>
      <xdr:col>2</xdr:col>
      <xdr:colOff>228669</xdr:colOff>
      <xdr:row>35</xdr:row>
      <xdr:rowOff>408948</xdr:rowOff>
    </xdr:to>
    <xdr:sp macro="" textlink="">
      <xdr:nvSpPr>
        <xdr:cNvPr id="27" name="正方形/長方形 26">
          <a:extLst>
            <a:ext uri="{FF2B5EF4-FFF2-40B4-BE49-F238E27FC236}">
              <a16:creationId xmlns:a16="http://schemas.microsoft.com/office/drawing/2014/main" id="{1E7E84BE-5B77-4B79-9592-0FB88B5EB3A2}"/>
            </a:ext>
          </a:extLst>
        </xdr:cNvPr>
        <xdr:cNvSpPr/>
      </xdr:nvSpPr>
      <xdr:spPr>
        <a:xfrm>
          <a:off x="750094" y="11179969"/>
          <a:ext cx="716825" cy="349417"/>
        </a:xfrm>
        <a:prstGeom prst="rect">
          <a:avLst/>
        </a:prstGeom>
        <a:solidFill>
          <a:srgbClr val="FFC000"/>
        </a:solidFill>
        <a:ln w="28575">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800">
              <a:solidFill>
                <a:sysClr val="windowText" lastClr="000000"/>
              </a:solidFill>
            </a:rPr>
            <a:t>⑧</a:t>
          </a:r>
        </a:p>
      </xdr:txBody>
    </xdr:sp>
    <xdr:clientData/>
  </xdr:twoCellAnchor>
  <xdr:twoCellAnchor>
    <xdr:from>
      <xdr:col>1</xdr:col>
      <xdr:colOff>571500</xdr:colOff>
      <xdr:row>47</xdr:row>
      <xdr:rowOff>65741</xdr:rowOff>
    </xdr:from>
    <xdr:to>
      <xdr:col>2</xdr:col>
      <xdr:colOff>333359</xdr:colOff>
      <xdr:row>48</xdr:row>
      <xdr:rowOff>210105</xdr:rowOff>
    </xdr:to>
    <xdr:sp macro="" textlink="">
      <xdr:nvSpPr>
        <xdr:cNvPr id="28" name="正方形/長方形 27">
          <a:extLst>
            <a:ext uri="{FF2B5EF4-FFF2-40B4-BE49-F238E27FC236}">
              <a16:creationId xmlns:a16="http://schemas.microsoft.com/office/drawing/2014/main" id="{BF6ED2C1-D00F-4E20-A57F-84D5972A48B6}"/>
            </a:ext>
          </a:extLst>
        </xdr:cNvPr>
        <xdr:cNvSpPr/>
      </xdr:nvSpPr>
      <xdr:spPr>
        <a:xfrm>
          <a:off x="845344" y="15067616"/>
          <a:ext cx="726265" cy="370583"/>
        </a:xfrm>
        <a:prstGeom prst="rect">
          <a:avLst/>
        </a:prstGeom>
        <a:solidFill>
          <a:srgbClr val="FFC000"/>
        </a:solidFill>
        <a:ln w="28575">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800">
              <a:solidFill>
                <a:sysClr val="windowText" lastClr="000000"/>
              </a:solidFill>
            </a:rPr>
            <a:t>⑩</a:t>
          </a:r>
        </a:p>
      </xdr:txBody>
    </xdr:sp>
    <xdr:clientData/>
  </xdr:twoCellAnchor>
  <xdr:twoCellAnchor>
    <xdr:from>
      <xdr:col>12</xdr:col>
      <xdr:colOff>264815</xdr:colOff>
      <xdr:row>47</xdr:row>
      <xdr:rowOff>47625</xdr:rowOff>
    </xdr:from>
    <xdr:to>
      <xdr:col>12</xdr:col>
      <xdr:colOff>912036</xdr:colOff>
      <xdr:row>48</xdr:row>
      <xdr:rowOff>181407</xdr:rowOff>
    </xdr:to>
    <xdr:sp macro="" textlink="">
      <xdr:nvSpPr>
        <xdr:cNvPr id="29" name="正方形/長方形 28">
          <a:extLst>
            <a:ext uri="{FF2B5EF4-FFF2-40B4-BE49-F238E27FC236}">
              <a16:creationId xmlns:a16="http://schemas.microsoft.com/office/drawing/2014/main" id="{7A4988E4-B0B7-4048-9F8A-DEA083A207D2}"/>
            </a:ext>
          </a:extLst>
        </xdr:cNvPr>
        <xdr:cNvSpPr/>
      </xdr:nvSpPr>
      <xdr:spPr>
        <a:xfrm>
          <a:off x="11218565" y="15049500"/>
          <a:ext cx="647221" cy="360001"/>
        </a:xfrm>
        <a:prstGeom prst="rect">
          <a:avLst/>
        </a:prstGeom>
        <a:solidFill>
          <a:srgbClr val="FFC000"/>
        </a:solidFill>
        <a:ln w="28575">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800">
              <a:solidFill>
                <a:sysClr val="windowText" lastClr="000000"/>
              </a:solidFill>
            </a:rPr>
            <a:t>⑪</a:t>
          </a:r>
        </a:p>
      </xdr:txBody>
    </xdr:sp>
    <xdr:clientData/>
  </xdr:twoCellAnchor>
  <xdr:twoCellAnchor>
    <xdr:from>
      <xdr:col>3</xdr:col>
      <xdr:colOff>226219</xdr:colOff>
      <xdr:row>57</xdr:row>
      <xdr:rowOff>119062</xdr:rowOff>
    </xdr:from>
    <xdr:to>
      <xdr:col>4</xdr:col>
      <xdr:colOff>16298</xdr:colOff>
      <xdr:row>58</xdr:row>
      <xdr:rowOff>224620</xdr:rowOff>
    </xdr:to>
    <xdr:sp macro="" textlink="">
      <xdr:nvSpPr>
        <xdr:cNvPr id="30" name="正方形/長方形 29">
          <a:extLst>
            <a:ext uri="{FF2B5EF4-FFF2-40B4-BE49-F238E27FC236}">
              <a16:creationId xmlns:a16="http://schemas.microsoft.com/office/drawing/2014/main" id="{EFB78CC6-F213-4E35-BC7F-E181E86043F3}"/>
            </a:ext>
          </a:extLst>
        </xdr:cNvPr>
        <xdr:cNvSpPr/>
      </xdr:nvSpPr>
      <xdr:spPr>
        <a:xfrm>
          <a:off x="2428875" y="18145125"/>
          <a:ext cx="754486" cy="379401"/>
        </a:xfrm>
        <a:prstGeom prst="rect">
          <a:avLst/>
        </a:prstGeom>
        <a:solidFill>
          <a:srgbClr val="FFC000"/>
        </a:solidFill>
        <a:ln w="28575">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800">
              <a:solidFill>
                <a:sysClr val="windowText" lastClr="000000"/>
              </a:solidFill>
            </a:rPr>
            <a:t>⑫</a:t>
          </a:r>
        </a:p>
      </xdr:txBody>
    </xdr:sp>
    <xdr:clientData/>
  </xdr:twoCellAnchor>
  <xdr:twoCellAnchor>
    <xdr:from>
      <xdr:col>8</xdr:col>
      <xdr:colOff>464344</xdr:colOff>
      <xdr:row>73</xdr:row>
      <xdr:rowOff>277529</xdr:rowOff>
    </xdr:from>
    <xdr:to>
      <xdr:col>9</xdr:col>
      <xdr:colOff>242871</xdr:colOff>
      <xdr:row>74</xdr:row>
      <xdr:rowOff>173184</xdr:rowOff>
    </xdr:to>
    <xdr:sp macro="" textlink="">
      <xdr:nvSpPr>
        <xdr:cNvPr id="31" name="正方形/長方形 30">
          <a:extLst>
            <a:ext uri="{FF2B5EF4-FFF2-40B4-BE49-F238E27FC236}">
              <a16:creationId xmlns:a16="http://schemas.microsoft.com/office/drawing/2014/main" id="{2D0F073C-3B65-4CF0-BB15-663504437580}"/>
            </a:ext>
          </a:extLst>
        </xdr:cNvPr>
        <xdr:cNvSpPr/>
      </xdr:nvSpPr>
      <xdr:spPr>
        <a:xfrm>
          <a:off x="7572375" y="23673310"/>
          <a:ext cx="754840" cy="359999"/>
        </a:xfrm>
        <a:prstGeom prst="rect">
          <a:avLst/>
        </a:prstGeom>
        <a:solidFill>
          <a:schemeClr val="bg2">
            <a:lumMod val="90000"/>
          </a:schemeClr>
        </a:solidFill>
        <a:ln w="12700">
          <a:solidFill>
            <a:schemeClr val="tx1"/>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800">
              <a:solidFill>
                <a:sysClr val="windowText" lastClr="000000"/>
              </a:solidFill>
            </a:rPr>
            <a:t>⑬</a:t>
          </a:r>
        </a:p>
      </xdr:txBody>
    </xdr:sp>
    <xdr:clientData/>
  </xdr:twoCellAnchor>
  <xdr:twoCellAnchor>
    <xdr:from>
      <xdr:col>10</xdr:col>
      <xdr:colOff>549262</xdr:colOff>
      <xdr:row>73</xdr:row>
      <xdr:rowOff>289190</xdr:rowOff>
    </xdr:from>
    <xdr:to>
      <xdr:col>11</xdr:col>
      <xdr:colOff>327803</xdr:colOff>
      <xdr:row>74</xdr:row>
      <xdr:rowOff>178144</xdr:rowOff>
    </xdr:to>
    <xdr:sp macro="" textlink="">
      <xdr:nvSpPr>
        <xdr:cNvPr id="32" name="正方形/長方形 31">
          <a:extLst>
            <a:ext uri="{FF2B5EF4-FFF2-40B4-BE49-F238E27FC236}">
              <a16:creationId xmlns:a16="http://schemas.microsoft.com/office/drawing/2014/main" id="{3C8C57A1-50F3-4586-B949-FFCC26D15368}"/>
            </a:ext>
          </a:extLst>
        </xdr:cNvPr>
        <xdr:cNvSpPr/>
      </xdr:nvSpPr>
      <xdr:spPr>
        <a:xfrm>
          <a:off x="9574200" y="23684971"/>
          <a:ext cx="742947" cy="353298"/>
        </a:xfrm>
        <a:prstGeom prst="rect">
          <a:avLst/>
        </a:prstGeom>
        <a:solidFill>
          <a:schemeClr val="bg2">
            <a:lumMod val="90000"/>
          </a:schemeClr>
        </a:solidFill>
        <a:ln w="12700">
          <a:solidFill>
            <a:schemeClr val="tx1"/>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800">
              <a:solidFill>
                <a:sysClr val="windowText" lastClr="000000"/>
              </a:solidFill>
            </a:rPr>
            <a:t>⑭</a:t>
          </a:r>
        </a:p>
      </xdr:txBody>
    </xdr:sp>
    <xdr:clientData/>
  </xdr:twoCellAnchor>
  <xdr:twoCellAnchor>
    <xdr:from>
      <xdr:col>12</xdr:col>
      <xdr:colOff>529080</xdr:colOff>
      <xdr:row>73</xdr:row>
      <xdr:rowOff>250031</xdr:rowOff>
    </xdr:from>
    <xdr:to>
      <xdr:col>13</xdr:col>
      <xdr:colOff>310796</xdr:colOff>
      <xdr:row>74</xdr:row>
      <xdr:rowOff>145335</xdr:rowOff>
    </xdr:to>
    <xdr:sp macro="" textlink="">
      <xdr:nvSpPr>
        <xdr:cNvPr id="33" name="正方形/長方形 32">
          <a:extLst>
            <a:ext uri="{FF2B5EF4-FFF2-40B4-BE49-F238E27FC236}">
              <a16:creationId xmlns:a16="http://schemas.microsoft.com/office/drawing/2014/main" id="{6CCF2401-E794-4465-BB06-E354BBCBB284}"/>
            </a:ext>
          </a:extLst>
        </xdr:cNvPr>
        <xdr:cNvSpPr/>
      </xdr:nvSpPr>
      <xdr:spPr>
        <a:xfrm>
          <a:off x="11482830" y="23645812"/>
          <a:ext cx="746122" cy="359648"/>
        </a:xfrm>
        <a:prstGeom prst="rect">
          <a:avLst/>
        </a:prstGeom>
        <a:solidFill>
          <a:schemeClr val="bg2">
            <a:lumMod val="90000"/>
          </a:schemeClr>
        </a:solidFill>
        <a:ln w="12700">
          <a:solidFill>
            <a:schemeClr val="tx1"/>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800">
              <a:solidFill>
                <a:sysClr val="windowText" lastClr="000000"/>
              </a:solidFill>
            </a:rPr>
            <a:t>⑮</a:t>
          </a:r>
        </a:p>
      </xdr:txBody>
    </xdr:sp>
    <xdr:clientData/>
  </xdr:twoCellAnchor>
  <xdr:twoCellAnchor>
    <xdr:from>
      <xdr:col>1</xdr:col>
      <xdr:colOff>738187</xdr:colOff>
      <xdr:row>76</xdr:row>
      <xdr:rowOff>462372</xdr:rowOff>
    </xdr:from>
    <xdr:to>
      <xdr:col>2</xdr:col>
      <xdr:colOff>510378</xdr:colOff>
      <xdr:row>77</xdr:row>
      <xdr:rowOff>315608</xdr:rowOff>
    </xdr:to>
    <xdr:sp macro="" textlink="">
      <xdr:nvSpPr>
        <xdr:cNvPr id="34" name="正方形/長方形 33">
          <a:extLst>
            <a:ext uri="{FF2B5EF4-FFF2-40B4-BE49-F238E27FC236}">
              <a16:creationId xmlns:a16="http://schemas.microsoft.com/office/drawing/2014/main" id="{FC3D4ACE-0B21-4399-9582-91FF3D220FB3}"/>
            </a:ext>
          </a:extLst>
        </xdr:cNvPr>
        <xdr:cNvSpPr/>
      </xdr:nvSpPr>
      <xdr:spPr>
        <a:xfrm>
          <a:off x="1012031" y="24834466"/>
          <a:ext cx="736597" cy="353298"/>
        </a:xfrm>
        <a:prstGeom prst="rect">
          <a:avLst/>
        </a:prstGeom>
        <a:solidFill>
          <a:srgbClr val="FFC000"/>
        </a:solidFill>
        <a:ln w="28575">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800">
              <a:solidFill>
                <a:sysClr val="windowText" lastClr="000000"/>
              </a:solidFill>
            </a:rPr>
            <a:t>⑯</a:t>
          </a:r>
        </a:p>
      </xdr:txBody>
    </xdr:sp>
    <xdr:clientData/>
  </xdr:twoCellAnchor>
  <xdr:twoCellAnchor>
    <xdr:from>
      <xdr:col>6</xdr:col>
      <xdr:colOff>697437</xdr:colOff>
      <xdr:row>79</xdr:row>
      <xdr:rowOff>233165</xdr:rowOff>
    </xdr:from>
    <xdr:to>
      <xdr:col>7</xdr:col>
      <xdr:colOff>452678</xdr:colOff>
      <xdr:row>81</xdr:row>
      <xdr:rowOff>12405</xdr:rowOff>
    </xdr:to>
    <xdr:sp macro="" textlink="">
      <xdr:nvSpPr>
        <xdr:cNvPr id="35" name="正方形/長方形 34">
          <a:extLst>
            <a:ext uri="{FF2B5EF4-FFF2-40B4-BE49-F238E27FC236}">
              <a16:creationId xmlns:a16="http://schemas.microsoft.com/office/drawing/2014/main" id="{4F772C47-DC9E-47D1-8BD9-AA95C7200670}"/>
            </a:ext>
          </a:extLst>
        </xdr:cNvPr>
        <xdr:cNvSpPr/>
      </xdr:nvSpPr>
      <xdr:spPr>
        <a:xfrm>
          <a:off x="5876656" y="25831603"/>
          <a:ext cx="719647" cy="386458"/>
        </a:xfrm>
        <a:prstGeom prst="rect">
          <a:avLst/>
        </a:prstGeom>
        <a:solidFill>
          <a:srgbClr val="FFC000"/>
        </a:solidFill>
        <a:ln w="28575">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800">
              <a:solidFill>
                <a:sysClr val="windowText" lastClr="000000"/>
              </a:solidFill>
            </a:rPr>
            <a:t>⑱</a:t>
          </a:r>
        </a:p>
      </xdr:txBody>
    </xdr:sp>
    <xdr:clientData/>
  </xdr:twoCellAnchor>
  <xdr:twoCellAnchor>
    <xdr:from>
      <xdr:col>1</xdr:col>
      <xdr:colOff>807439</xdr:colOff>
      <xdr:row>81</xdr:row>
      <xdr:rowOff>237043</xdr:rowOff>
    </xdr:from>
    <xdr:to>
      <xdr:col>2</xdr:col>
      <xdr:colOff>543630</xdr:colOff>
      <xdr:row>83</xdr:row>
      <xdr:rowOff>24132</xdr:rowOff>
    </xdr:to>
    <xdr:sp macro="" textlink="">
      <xdr:nvSpPr>
        <xdr:cNvPr id="36" name="正方形/長方形 35">
          <a:extLst>
            <a:ext uri="{FF2B5EF4-FFF2-40B4-BE49-F238E27FC236}">
              <a16:creationId xmlns:a16="http://schemas.microsoft.com/office/drawing/2014/main" id="{403C4A51-DB0B-4074-90A6-76C6D134B5C6}"/>
            </a:ext>
          </a:extLst>
        </xdr:cNvPr>
        <xdr:cNvSpPr/>
      </xdr:nvSpPr>
      <xdr:spPr>
        <a:xfrm>
          <a:off x="1081283" y="26442699"/>
          <a:ext cx="700597" cy="406214"/>
        </a:xfrm>
        <a:prstGeom prst="rect">
          <a:avLst/>
        </a:prstGeom>
        <a:solidFill>
          <a:srgbClr val="FFC000"/>
        </a:solidFill>
        <a:ln w="28575">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800">
              <a:solidFill>
                <a:sysClr val="windowText" lastClr="000000"/>
              </a:solidFill>
            </a:rPr>
            <a:t>⑲</a:t>
          </a:r>
        </a:p>
      </xdr:txBody>
    </xdr:sp>
    <xdr:clientData/>
  </xdr:twoCellAnchor>
  <xdr:twoCellAnchor>
    <xdr:from>
      <xdr:col>6</xdr:col>
      <xdr:colOff>688347</xdr:colOff>
      <xdr:row>76</xdr:row>
      <xdr:rowOff>416718</xdr:rowOff>
    </xdr:from>
    <xdr:to>
      <xdr:col>7</xdr:col>
      <xdr:colOff>468904</xdr:colOff>
      <xdr:row>78</xdr:row>
      <xdr:rowOff>1432</xdr:rowOff>
    </xdr:to>
    <xdr:sp macro="" textlink="">
      <xdr:nvSpPr>
        <xdr:cNvPr id="37" name="正方形/長方形 36">
          <a:extLst>
            <a:ext uri="{FF2B5EF4-FFF2-40B4-BE49-F238E27FC236}">
              <a16:creationId xmlns:a16="http://schemas.microsoft.com/office/drawing/2014/main" id="{1D69BF3E-B8BF-4998-89AE-F5F5643A91DF}"/>
            </a:ext>
          </a:extLst>
        </xdr:cNvPr>
        <xdr:cNvSpPr/>
      </xdr:nvSpPr>
      <xdr:spPr>
        <a:xfrm>
          <a:off x="5867566" y="24788812"/>
          <a:ext cx="744963" cy="430058"/>
        </a:xfrm>
        <a:prstGeom prst="rect">
          <a:avLst/>
        </a:prstGeom>
        <a:solidFill>
          <a:srgbClr val="FFC000"/>
        </a:solidFill>
        <a:ln w="28575">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800">
              <a:solidFill>
                <a:sysClr val="windowText" lastClr="000000"/>
              </a:solidFill>
            </a:rPr>
            <a:t>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130881</xdr:colOff>
      <xdr:row>42</xdr:row>
      <xdr:rowOff>226481</xdr:rowOff>
    </xdr:from>
    <xdr:to>
      <xdr:col>1</xdr:col>
      <xdr:colOff>873292</xdr:colOff>
      <xdr:row>44</xdr:row>
      <xdr:rowOff>60490</xdr:rowOff>
    </xdr:to>
    <xdr:sp macro="" textlink="">
      <xdr:nvSpPr>
        <xdr:cNvPr id="12" name="正方形/長方形 11">
          <a:extLst>
            <a:ext uri="{FF2B5EF4-FFF2-40B4-BE49-F238E27FC236}">
              <a16:creationId xmlns:a16="http://schemas.microsoft.com/office/drawing/2014/main" id="{2C553484-7D38-4447-8861-4B15910B6C19}"/>
            </a:ext>
          </a:extLst>
        </xdr:cNvPr>
        <xdr:cNvSpPr/>
      </xdr:nvSpPr>
      <xdr:spPr>
        <a:xfrm>
          <a:off x="406048" y="13723759"/>
          <a:ext cx="742411" cy="363175"/>
        </a:xfrm>
        <a:prstGeom prst="rect">
          <a:avLst/>
        </a:prstGeom>
        <a:solidFill>
          <a:srgbClr val="FFC000"/>
        </a:solidFill>
        <a:ln w="28575">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800">
              <a:solidFill>
                <a:sysClr val="windowText" lastClr="000000"/>
              </a:solidFill>
            </a:rPr>
            <a:t>⑨</a:t>
          </a:r>
        </a:p>
      </xdr:txBody>
    </xdr:sp>
    <xdr:clientData/>
  </xdr:twoCellAnchor>
  <xdr:twoCellAnchor>
    <xdr:from>
      <xdr:col>8</xdr:col>
      <xdr:colOff>161178</xdr:colOff>
      <xdr:row>37</xdr:row>
      <xdr:rowOff>49801</xdr:rowOff>
    </xdr:from>
    <xdr:to>
      <xdr:col>8</xdr:col>
      <xdr:colOff>906494</xdr:colOff>
      <xdr:row>38</xdr:row>
      <xdr:rowOff>137810</xdr:rowOff>
    </xdr:to>
    <xdr:sp macro="" textlink="">
      <xdr:nvSpPr>
        <xdr:cNvPr id="13" name="正方形/長方形 12">
          <a:extLst>
            <a:ext uri="{FF2B5EF4-FFF2-40B4-BE49-F238E27FC236}">
              <a16:creationId xmlns:a16="http://schemas.microsoft.com/office/drawing/2014/main" id="{8B9FC169-03EF-4E56-B8EB-AD405DDE4D13}"/>
            </a:ext>
          </a:extLst>
        </xdr:cNvPr>
        <xdr:cNvSpPr/>
      </xdr:nvSpPr>
      <xdr:spPr>
        <a:xfrm>
          <a:off x="7262595" y="11913718"/>
          <a:ext cx="745316" cy="363175"/>
        </a:xfrm>
        <a:prstGeom prst="rect">
          <a:avLst/>
        </a:prstGeom>
        <a:solidFill>
          <a:schemeClr val="bg2">
            <a:lumMod val="90000"/>
          </a:schemeClr>
        </a:solidFill>
        <a:ln w="12700">
          <a:solidFill>
            <a:schemeClr val="tx1"/>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800">
              <a:solidFill>
                <a:sysClr val="windowText" lastClr="000000"/>
              </a:solidFill>
            </a:rPr>
            <a:t>㉑</a:t>
          </a:r>
        </a:p>
      </xdr:txBody>
    </xdr:sp>
    <xdr:clientData/>
  </xdr:twoCellAnchor>
  <xdr:twoCellAnchor>
    <xdr:from>
      <xdr:col>9</xdr:col>
      <xdr:colOff>581961</xdr:colOff>
      <xdr:row>37</xdr:row>
      <xdr:rowOff>49801</xdr:rowOff>
    </xdr:from>
    <xdr:to>
      <xdr:col>10</xdr:col>
      <xdr:colOff>360045</xdr:colOff>
      <xdr:row>38</xdr:row>
      <xdr:rowOff>134635</xdr:rowOff>
    </xdr:to>
    <xdr:sp macro="" textlink="">
      <xdr:nvSpPr>
        <xdr:cNvPr id="15" name="正方形/長方形 14">
          <a:extLst>
            <a:ext uri="{FF2B5EF4-FFF2-40B4-BE49-F238E27FC236}">
              <a16:creationId xmlns:a16="http://schemas.microsoft.com/office/drawing/2014/main" id="{2D2676CD-A9C8-4871-853B-1C40E1BD314D}"/>
            </a:ext>
          </a:extLst>
        </xdr:cNvPr>
        <xdr:cNvSpPr/>
      </xdr:nvSpPr>
      <xdr:spPr>
        <a:xfrm>
          <a:off x="8667628" y="11913718"/>
          <a:ext cx="720000" cy="360000"/>
        </a:xfrm>
        <a:prstGeom prst="rect">
          <a:avLst/>
        </a:prstGeom>
        <a:solidFill>
          <a:schemeClr val="bg2">
            <a:lumMod val="90000"/>
          </a:schemeClr>
        </a:solidFill>
        <a:ln w="12700">
          <a:solidFill>
            <a:schemeClr val="tx1"/>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800">
              <a:solidFill>
                <a:sysClr val="windowText" lastClr="000000"/>
              </a:solidFill>
            </a:rPr>
            <a:t>㉒</a:t>
          </a:r>
        </a:p>
      </xdr:txBody>
    </xdr:sp>
    <xdr:clientData/>
  </xdr:twoCellAnchor>
  <xdr:twoCellAnchor>
    <xdr:from>
      <xdr:col>12</xdr:col>
      <xdr:colOff>522194</xdr:colOff>
      <xdr:row>37</xdr:row>
      <xdr:rowOff>49801</xdr:rowOff>
    </xdr:from>
    <xdr:to>
      <xdr:col>13</xdr:col>
      <xdr:colOff>279111</xdr:colOff>
      <xdr:row>38</xdr:row>
      <xdr:rowOff>134635</xdr:rowOff>
    </xdr:to>
    <xdr:sp macro="" textlink="">
      <xdr:nvSpPr>
        <xdr:cNvPr id="16" name="正方形/長方形 15">
          <a:extLst>
            <a:ext uri="{FF2B5EF4-FFF2-40B4-BE49-F238E27FC236}">
              <a16:creationId xmlns:a16="http://schemas.microsoft.com/office/drawing/2014/main" id="{A242C863-62A2-40B2-B9D2-CC9C3F3D3619}"/>
            </a:ext>
          </a:extLst>
        </xdr:cNvPr>
        <xdr:cNvSpPr/>
      </xdr:nvSpPr>
      <xdr:spPr>
        <a:xfrm>
          <a:off x="11475944" y="11913718"/>
          <a:ext cx="720000" cy="360000"/>
        </a:xfrm>
        <a:prstGeom prst="rect">
          <a:avLst/>
        </a:prstGeom>
        <a:solidFill>
          <a:schemeClr val="bg2">
            <a:lumMod val="90000"/>
          </a:schemeClr>
        </a:solidFill>
        <a:ln w="12700">
          <a:solidFill>
            <a:schemeClr val="tx1"/>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800">
              <a:solidFill>
                <a:sysClr val="windowText" lastClr="000000"/>
              </a:solidFill>
            </a:rPr>
            <a:t>㉓</a:t>
          </a:r>
        </a:p>
      </xdr:txBody>
    </xdr:sp>
    <xdr:clientData/>
  </xdr:twoCellAnchor>
  <xdr:twoCellAnchor>
    <xdr:from>
      <xdr:col>1</xdr:col>
      <xdr:colOff>642783</xdr:colOff>
      <xdr:row>49</xdr:row>
      <xdr:rowOff>15979</xdr:rowOff>
    </xdr:from>
    <xdr:to>
      <xdr:col>2</xdr:col>
      <xdr:colOff>409493</xdr:colOff>
      <xdr:row>50</xdr:row>
      <xdr:rowOff>235220</xdr:rowOff>
    </xdr:to>
    <xdr:sp macro="" textlink="">
      <xdr:nvSpPr>
        <xdr:cNvPr id="18" name="正方形/長方形 17">
          <a:extLst>
            <a:ext uri="{FF2B5EF4-FFF2-40B4-BE49-F238E27FC236}">
              <a16:creationId xmlns:a16="http://schemas.microsoft.com/office/drawing/2014/main" id="{CB47F3DE-8B5A-41FE-8C79-461A826DD408}"/>
            </a:ext>
          </a:extLst>
        </xdr:cNvPr>
        <xdr:cNvSpPr/>
      </xdr:nvSpPr>
      <xdr:spPr>
        <a:xfrm>
          <a:off x="917950" y="15255979"/>
          <a:ext cx="726265" cy="367408"/>
        </a:xfrm>
        <a:prstGeom prst="rect">
          <a:avLst/>
        </a:prstGeom>
        <a:solidFill>
          <a:srgbClr val="FFC000"/>
        </a:solidFill>
        <a:ln w="28575">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800">
              <a:solidFill>
                <a:sysClr val="windowText" lastClr="000000"/>
              </a:solidFill>
            </a:rPr>
            <a:t>⑩</a:t>
          </a:r>
        </a:p>
      </xdr:txBody>
    </xdr:sp>
    <xdr:clientData/>
  </xdr:twoCellAnchor>
  <xdr:twoCellAnchor>
    <xdr:from>
      <xdr:col>12</xdr:col>
      <xdr:colOff>365290</xdr:colOff>
      <xdr:row>48</xdr:row>
      <xdr:rowOff>265974</xdr:rowOff>
    </xdr:from>
    <xdr:to>
      <xdr:col>13</xdr:col>
      <xdr:colOff>49781</xdr:colOff>
      <xdr:row>50</xdr:row>
      <xdr:rowOff>209697</xdr:rowOff>
    </xdr:to>
    <xdr:sp macro="" textlink="">
      <xdr:nvSpPr>
        <xdr:cNvPr id="20" name="正方形/長方形 19">
          <a:extLst>
            <a:ext uri="{FF2B5EF4-FFF2-40B4-BE49-F238E27FC236}">
              <a16:creationId xmlns:a16="http://schemas.microsoft.com/office/drawing/2014/main" id="{2845EBE5-9072-45D7-8BD5-C255B6DE9339}"/>
            </a:ext>
          </a:extLst>
        </xdr:cNvPr>
        <xdr:cNvSpPr/>
      </xdr:nvSpPr>
      <xdr:spPr>
        <a:xfrm>
          <a:off x="12253901" y="15237863"/>
          <a:ext cx="644047" cy="360001"/>
        </a:xfrm>
        <a:prstGeom prst="rect">
          <a:avLst/>
        </a:prstGeom>
        <a:solidFill>
          <a:srgbClr val="FFC000"/>
        </a:solidFill>
        <a:ln w="28575">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800">
              <a:solidFill>
                <a:sysClr val="windowText" lastClr="000000"/>
              </a:solidFill>
            </a:rPr>
            <a:t>⑪</a:t>
          </a:r>
        </a:p>
      </xdr:txBody>
    </xdr:sp>
    <xdr:clientData/>
  </xdr:twoCellAnchor>
  <xdr:twoCellAnchor>
    <xdr:from>
      <xdr:col>8</xdr:col>
      <xdr:colOff>500239</xdr:colOff>
      <xdr:row>73</xdr:row>
      <xdr:rowOff>234371</xdr:rowOff>
    </xdr:from>
    <xdr:to>
      <xdr:col>9</xdr:col>
      <xdr:colOff>271182</xdr:colOff>
      <xdr:row>74</xdr:row>
      <xdr:rowOff>206314</xdr:rowOff>
    </xdr:to>
    <xdr:sp macro="" textlink="">
      <xdr:nvSpPr>
        <xdr:cNvPr id="31" name="正方形/長方形 30">
          <a:extLst>
            <a:ext uri="{FF2B5EF4-FFF2-40B4-BE49-F238E27FC236}">
              <a16:creationId xmlns:a16="http://schemas.microsoft.com/office/drawing/2014/main" id="{4EB28DC2-C528-4A4C-A89A-DD4D325540CC}"/>
            </a:ext>
          </a:extLst>
        </xdr:cNvPr>
        <xdr:cNvSpPr/>
      </xdr:nvSpPr>
      <xdr:spPr>
        <a:xfrm>
          <a:off x="7584017" y="23313093"/>
          <a:ext cx="751665" cy="359999"/>
        </a:xfrm>
        <a:prstGeom prst="rect">
          <a:avLst/>
        </a:prstGeom>
        <a:solidFill>
          <a:srgbClr val="FFC000"/>
        </a:solidFill>
        <a:ln w="28575">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800">
              <a:solidFill>
                <a:sysClr val="windowText" lastClr="000000"/>
              </a:solidFill>
            </a:rPr>
            <a:t>⑬</a:t>
          </a:r>
        </a:p>
      </xdr:txBody>
    </xdr:sp>
    <xdr:clientData/>
  </xdr:twoCellAnchor>
  <xdr:twoCellAnchor>
    <xdr:from>
      <xdr:col>10</xdr:col>
      <xdr:colOff>572723</xdr:colOff>
      <xdr:row>73</xdr:row>
      <xdr:rowOff>242857</xdr:rowOff>
    </xdr:from>
    <xdr:to>
      <xdr:col>11</xdr:col>
      <xdr:colOff>356114</xdr:colOff>
      <xdr:row>74</xdr:row>
      <xdr:rowOff>204924</xdr:rowOff>
    </xdr:to>
    <xdr:sp macro="" textlink="">
      <xdr:nvSpPr>
        <xdr:cNvPr id="32" name="正方形/長方形 31">
          <a:extLst>
            <a:ext uri="{FF2B5EF4-FFF2-40B4-BE49-F238E27FC236}">
              <a16:creationId xmlns:a16="http://schemas.microsoft.com/office/drawing/2014/main" id="{83F6F023-C4E6-4A8E-B838-A4E48AD4AD9C}"/>
            </a:ext>
          </a:extLst>
        </xdr:cNvPr>
        <xdr:cNvSpPr/>
      </xdr:nvSpPr>
      <xdr:spPr>
        <a:xfrm>
          <a:off x="9582667" y="23321579"/>
          <a:ext cx="742947" cy="350123"/>
        </a:xfrm>
        <a:prstGeom prst="rect">
          <a:avLst/>
        </a:prstGeom>
        <a:solidFill>
          <a:srgbClr val="FFC000"/>
        </a:solidFill>
        <a:ln w="28575">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800">
              <a:solidFill>
                <a:sysClr val="windowText" lastClr="000000"/>
              </a:solidFill>
            </a:rPr>
            <a:t>⑭</a:t>
          </a:r>
        </a:p>
      </xdr:txBody>
    </xdr:sp>
    <xdr:clientData/>
  </xdr:twoCellAnchor>
  <xdr:twoCellAnchor>
    <xdr:from>
      <xdr:col>12</xdr:col>
      <xdr:colOff>562241</xdr:colOff>
      <xdr:row>73</xdr:row>
      <xdr:rowOff>203698</xdr:rowOff>
    </xdr:from>
    <xdr:to>
      <xdr:col>13</xdr:col>
      <xdr:colOff>355158</xdr:colOff>
      <xdr:row>74</xdr:row>
      <xdr:rowOff>175290</xdr:rowOff>
    </xdr:to>
    <xdr:sp macro="" textlink="">
      <xdr:nvSpPr>
        <xdr:cNvPr id="33" name="正方形/長方形 32">
          <a:extLst>
            <a:ext uri="{FF2B5EF4-FFF2-40B4-BE49-F238E27FC236}">
              <a16:creationId xmlns:a16="http://schemas.microsoft.com/office/drawing/2014/main" id="{8BFB5F55-FAFF-44C9-98B3-B4591E55AB34}"/>
            </a:ext>
          </a:extLst>
        </xdr:cNvPr>
        <xdr:cNvSpPr/>
      </xdr:nvSpPr>
      <xdr:spPr>
        <a:xfrm>
          <a:off x="11491297" y="23282420"/>
          <a:ext cx="752472" cy="359648"/>
        </a:xfrm>
        <a:prstGeom prst="rect">
          <a:avLst/>
        </a:prstGeom>
        <a:solidFill>
          <a:srgbClr val="FFC000"/>
        </a:solidFill>
        <a:ln w="28575">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800">
              <a:solidFill>
                <a:sysClr val="windowText" lastClr="000000"/>
              </a:solidFill>
            </a:rPr>
            <a:t>⑮</a:t>
          </a:r>
        </a:p>
      </xdr:txBody>
    </xdr:sp>
    <xdr:clientData/>
  </xdr:twoCellAnchor>
  <xdr:twoCellAnchor>
    <xdr:from>
      <xdr:col>1</xdr:col>
      <xdr:colOff>550599</xdr:colOff>
      <xdr:row>76</xdr:row>
      <xdr:rowOff>507439</xdr:rowOff>
    </xdr:from>
    <xdr:to>
      <xdr:col>2</xdr:col>
      <xdr:colOff>324466</xdr:colOff>
      <xdr:row>78</xdr:row>
      <xdr:rowOff>53229</xdr:rowOff>
    </xdr:to>
    <xdr:sp macro="" textlink="">
      <xdr:nvSpPr>
        <xdr:cNvPr id="34" name="正方形/長方形 33">
          <a:extLst>
            <a:ext uri="{FF2B5EF4-FFF2-40B4-BE49-F238E27FC236}">
              <a16:creationId xmlns:a16="http://schemas.microsoft.com/office/drawing/2014/main" id="{98E3C7FB-AB2D-4530-9656-2A7B9024BFB6}"/>
            </a:ext>
          </a:extLst>
        </xdr:cNvPr>
        <xdr:cNvSpPr/>
      </xdr:nvSpPr>
      <xdr:spPr>
        <a:xfrm>
          <a:off x="825766" y="24482217"/>
          <a:ext cx="733422" cy="350123"/>
        </a:xfrm>
        <a:prstGeom prst="rect">
          <a:avLst/>
        </a:prstGeom>
        <a:solidFill>
          <a:srgbClr val="FFC000"/>
        </a:solidFill>
        <a:ln w="28575">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800">
              <a:solidFill>
                <a:sysClr val="windowText" lastClr="000000"/>
              </a:solidFill>
            </a:rPr>
            <a:t>⑯</a:t>
          </a:r>
        </a:p>
      </xdr:txBody>
    </xdr:sp>
    <xdr:clientData/>
  </xdr:twoCellAnchor>
  <xdr:twoCellAnchor>
    <xdr:from>
      <xdr:col>3</xdr:col>
      <xdr:colOff>147462</xdr:colOff>
      <xdr:row>57</xdr:row>
      <xdr:rowOff>83032</xdr:rowOff>
    </xdr:from>
    <xdr:to>
      <xdr:col>3</xdr:col>
      <xdr:colOff>905123</xdr:colOff>
      <xdr:row>58</xdr:row>
      <xdr:rowOff>184092</xdr:rowOff>
    </xdr:to>
    <xdr:sp macro="" textlink="">
      <xdr:nvSpPr>
        <xdr:cNvPr id="2" name="正方形/長方形 1">
          <a:extLst>
            <a:ext uri="{FF2B5EF4-FFF2-40B4-BE49-F238E27FC236}">
              <a16:creationId xmlns:a16="http://schemas.microsoft.com/office/drawing/2014/main" id="{991737E7-FD41-4136-9D25-BD45180C2518}"/>
            </a:ext>
          </a:extLst>
        </xdr:cNvPr>
        <xdr:cNvSpPr/>
      </xdr:nvSpPr>
      <xdr:spPr>
        <a:xfrm>
          <a:off x="2348795" y="17767782"/>
          <a:ext cx="757661" cy="376227"/>
        </a:xfrm>
        <a:prstGeom prst="rect">
          <a:avLst/>
        </a:prstGeom>
        <a:solidFill>
          <a:srgbClr val="FFC000"/>
        </a:solidFill>
        <a:ln w="28575">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800">
              <a:solidFill>
                <a:sysClr val="windowText" lastClr="000000"/>
              </a:solidFill>
            </a:rPr>
            <a:t>⑫</a:t>
          </a:r>
        </a:p>
      </xdr:txBody>
    </xdr:sp>
    <xdr:clientData/>
  </xdr:twoCellAnchor>
  <xdr:twoCellAnchor>
    <xdr:from>
      <xdr:col>4</xdr:col>
      <xdr:colOff>21166</xdr:colOff>
      <xdr:row>6</xdr:row>
      <xdr:rowOff>42334</xdr:rowOff>
    </xdr:from>
    <xdr:to>
      <xdr:col>9</xdr:col>
      <xdr:colOff>334787</xdr:colOff>
      <xdr:row>8</xdr:row>
      <xdr:rowOff>54681</xdr:rowOff>
    </xdr:to>
    <xdr:sp macro="" textlink="">
      <xdr:nvSpPr>
        <xdr:cNvPr id="47" name="テキスト ボックス 46">
          <a:extLst>
            <a:ext uri="{FF2B5EF4-FFF2-40B4-BE49-F238E27FC236}">
              <a16:creationId xmlns:a16="http://schemas.microsoft.com/office/drawing/2014/main" id="{17FDE682-316C-4BFF-8EBD-17C7DA15E578}"/>
            </a:ext>
          </a:extLst>
        </xdr:cNvPr>
        <xdr:cNvSpPr txBox="1"/>
      </xdr:nvSpPr>
      <xdr:spPr>
        <a:xfrm>
          <a:off x="3185583" y="2106084"/>
          <a:ext cx="5234871" cy="4674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0" rIns="36000" bIns="0" rtlCol="0" anchor="ctr"/>
        <a:lstStyle/>
        <a:p>
          <a:r>
            <a:rPr kumimoji="1" lang="ja-JP" altLang="en-US" sz="1100" b="1">
              <a:solidFill>
                <a:srgbClr val="FF0000"/>
              </a:solidFill>
              <a:latin typeface="ＭＳ Ｐゴシック" panose="020B0600070205080204" pitchFamily="50" charset="-128"/>
              <a:ea typeface="ＭＳ Ｐゴシック" panose="020B0600070205080204" pitchFamily="50" charset="-128"/>
            </a:rPr>
            <a:t>交付申請のベースとなりますので、補助申請するものはすべて記載してください</a:t>
          </a:r>
          <a:endParaRPr kumimoji="1" lang="en-US" altLang="ja-JP" sz="1100" b="1">
            <a:solidFill>
              <a:srgbClr val="FF0000"/>
            </a:solidFill>
            <a:latin typeface="ＭＳ Ｐゴシック" panose="020B0600070205080204" pitchFamily="50" charset="-128"/>
            <a:ea typeface="ＭＳ Ｐゴシック" panose="020B0600070205080204" pitchFamily="50" charset="-128"/>
          </a:endParaRPr>
        </a:p>
        <a:p>
          <a:r>
            <a:rPr kumimoji="1" lang="ja-JP" altLang="en-US" sz="1100" b="1">
              <a:solidFill>
                <a:srgbClr val="FF0000"/>
              </a:solidFill>
              <a:latin typeface="ＭＳ Ｐゴシック" panose="020B0600070205080204" pitchFamily="50" charset="-128"/>
              <a:ea typeface="ＭＳ Ｐゴシック" panose="020B0600070205080204" pitchFamily="50" charset="-128"/>
            </a:rPr>
            <a:t>（設置工事・初期調整・登録・</a:t>
          </a:r>
          <a:r>
            <a:rPr kumimoji="1" lang="ja-JP" altLang="ja-JP" sz="1100" b="1">
              <a:solidFill>
                <a:srgbClr val="FF0000"/>
              </a:solidFill>
              <a:effectLst/>
              <a:latin typeface="ＭＳ Ｐゴシック" panose="020B0600070205080204" pitchFamily="50" charset="-128"/>
              <a:ea typeface="ＭＳ Ｐゴシック" panose="020B0600070205080204" pitchFamily="50" charset="-128"/>
              <a:cs typeface="+mn-cs"/>
            </a:rPr>
            <a:t>予備バッテリー等</a:t>
          </a:r>
          <a:r>
            <a:rPr kumimoji="1" lang="ja-JP" altLang="en-US" sz="1100" b="1">
              <a:solidFill>
                <a:srgbClr val="FF0000"/>
              </a:solidFill>
              <a:latin typeface="ＭＳ Ｐゴシック" panose="020B0600070205080204" pitchFamily="50" charset="-128"/>
              <a:ea typeface="ＭＳ Ｐゴシック" panose="020B0600070205080204" pitchFamily="50" charset="-128"/>
            </a:rPr>
            <a:t>などにかかる費用）</a:t>
          </a:r>
          <a:endParaRPr kumimoji="1" lang="en-US" altLang="ja-JP" sz="1100" b="1">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xdr:col>
      <xdr:colOff>522549</xdr:colOff>
      <xdr:row>79</xdr:row>
      <xdr:rowOff>283965</xdr:rowOff>
    </xdr:from>
    <xdr:to>
      <xdr:col>7</xdr:col>
      <xdr:colOff>282641</xdr:colOff>
      <xdr:row>81</xdr:row>
      <xdr:rowOff>22018</xdr:rowOff>
    </xdr:to>
    <xdr:sp macro="" textlink="">
      <xdr:nvSpPr>
        <xdr:cNvPr id="43" name="正方形/長方形 42">
          <a:extLst>
            <a:ext uri="{FF2B5EF4-FFF2-40B4-BE49-F238E27FC236}">
              <a16:creationId xmlns:a16="http://schemas.microsoft.com/office/drawing/2014/main" id="{32A4A804-83B5-4486-9759-EDEA5D057267}"/>
            </a:ext>
          </a:extLst>
        </xdr:cNvPr>
        <xdr:cNvSpPr/>
      </xdr:nvSpPr>
      <xdr:spPr>
        <a:xfrm>
          <a:off x="5687216" y="25479354"/>
          <a:ext cx="719647" cy="380108"/>
        </a:xfrm>
        <a:prstGeom prst="rect">
          <a:avLst/>
        </a:prstGeom>
        <a:solidFill>
          <a:srgbClr val="FFC000"/>
        </a:solidFill>
        <a:ln w="28575">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800">
              <a:solidFill>
                <a:sysClr val="windowText" lastClr="000000"/>
              </a:solidFill>
            </a:rPr>
            <a:t>⑱</a:t>
          </a:r>
        </a:p>
      </xdr:txBody>
    </xdr:sp>
    <xdr:clientData/>
  </xdr:twoCellAnchor>
  <xdr:twoCellAnchor>
    <xdr:from>
      <xdr:col>1</xdr:col>
      <xdr:colOff>616676</xdr:colOff>
      <xdr:row>82</xdr:row>
      <xdr:rowOff>20878</xdr:rowOff>
    </xdr:from>
    <xdr:to>
      <xdr:col>2</xdr:col>
      <xdr:colOff>364068</xdr:colOff>
      <xdr:row>83</xdr:row>
      <xdr:rowOff>28100</xdr:rowOff>
    </xdr:to>
    <xdr:sp macro="" textlink="">
      <xdr:nvSpPr>
        <xdr:cNvPr id="46" name="正方形/長方形 45">
          <a:extLst>
            <a:ext uri="{FF2B5EF4-FFF2-40B4-BE49-F238E27FC236}">
              <a16:creationId xmlns:a16="http://schemas.microsoft.com/office/drawing/2014/main" id="{7CE597F3-E866-4660-89D9-3FDEC5256F12}"/>
            </a:ext>
          </a:extLst>
        </xdr:cNvPr>
        <xdr:cNvSpPr/>
      </xdr:nvSpPr>
      <xdr:spPr>
        <a:xfrm>
          <a:off x="891843" y="26084100"/>
          <a:ext cx="706947" cy="409389"/>
        </a:xfrm>
        <a:prstGeom prst="rect">
          <a:avLst/>
        </a:prstGeom>
        <a:solidFill>
          <a:srgbClr val="FFC000"/>
        </a:solidFill>
        <a:ln w="28575">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800">
              <a:solidFill>
                <a:sysClr val="windowText" lastClr="000000"/>
              </a:solidFill>
            </a:rPr>
            <a:t>⑲</a:t>
          </a:r>
        </a:p>
      </xdr:txBody>
    </xdr:sp>
    <xdr:clientData/>
  </xdr:twoCellAnchor>
  <xdr:twoCellAnchor>
    <xdr:from>
      <xdr:col>8</xdr:col>
      <xdr:colOff>663574</xdr:colOff>
      <xdr:row>35</xdr:row>
      <xdr:rowOff>66488</xdr:rowOff>
    </xdr:from>
    <xdr:to>
      <xdr:col>9</xdr:col>
      <xdr:colOff>422087</xdr:colOff>
      <xdr:row>35</xdr:row>
      <xdr:rowOff>445123</xdr:rowOff>
    </xdr:to>
    <xdr:sp macro="" textlink="">
      <xdr:nvSpPr>
        <xdr:cNvPr id="49" name="正方形/長方形 48">
          <a:extLst>
            <a:ext uri="{FF2B5EF4-FFF2-40B4-BE49-F238E27FC236}">
              <a16:creationId xmlns:a16="http://schemas.microsoft.com/office/drawing/2014/main" id="{EF17DB50-9276-4B14-81F8-0BA5F6E86AF8}"/>
            </a:ext>
          </a:extLst>
        </xdr:cNvPr>
        <xdr:cNvSpPr/>
      </xdr:nvSpPr>
      <xdr:spPr>
        <a:xfrm>
          <a:off x="7764991" y="10882655"/>
          <a:ext cx="742763" cy="378635"/>
        </a:xfrm>
        <a:prstGeom prst="rect">
          <a:avLst/>
        </a:prstGeom>
        <a:solidFill>
          <a:srgbClr val="FFC000"/>
        </a:solidFill>
        <a:ln w="28575">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800">
              <a:solidFill>
                <a:sysClr val="windowText" lastClr="000000"/>
              </a:solidFill>
            </a:rPr>
            <a:t>⑳</a:t>
          </a:r>
        </a:p>
      </xdr:txBody>
    </xdr:sp>
    <xdr:clientData/>
  </xdr:twoCellAnchor>
  <xdr:twoCellAnchor>
    <xdr:from>
      <xdr:col>6</xdr:col>
      <xdr:colOff>516634</xdr:colOff>
      <xdr:row>76</xdr:row>
      <xdr:rowOff>458610</xdr:rowOff>
    </xdr:from>
    <xdr:to>
      <xdr:col>7</xdr:col>
      <xdr:colOff>305217</xdr:colOff>
      <xdr:row>78</xdr:row>
      <xdr:rowOff>81160</xdr:rowOff>
    </xdr:to>
    <xdr:sp macro="" textlink="">
      <xdr:nvSpPr>
        <xdr:cNvPr id="50" name="正方形/長方形 49">
          <a:extLst>
            <a:ext uri="{FF2B5EF4-FFF2-40B4-BE49-F238E27FC236}">
              <a16:creationId xmlns:a16="http://schemas.microsoft.com/office/drawing/2014/main" id="{97F0745E-F6B1-4172-954A-F3B964F9A018}"/>
            </a:ext>
          </a:extLst>
        </xdr:cNvPr>
        <xdr:cNvSpPr/>
      </xdr:nvSpPr>
      <xdr:spPr>
        <a:xfrm>
          <a:off x="5681301" y="24433388"/>
          <a:ext cx="748138" cy="426883"/>
        </a:xfrm>
        <a:prstGeom prst="rect">
          <a:avLst/>
        </a:prstGeom>
        <a:solidFill>
          <a:srgbClr val="FFC000"/>
        </a:solidFill>
        <a:ln w="28575">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800">
              <a:solidFill>
                <a:sysClr val="windowText" lastClr="000000"/>
              </a:solidFill>
            </a:rPr>
            <a:t>⑰</a:t>
          </a:r>
        </a:p>
      </xdr:txBody>
    </xdr:sp>
    <xdr:clientData/>
  </xdr:twoCellAnchor>
  <xdr:twoCellAnchor>
    <xdr:from>
      <xdr:col>1</xdr:col>
      <xdr:colOff>832908</xdr:colOff>
      <xdr:row>5</xdr:row>
      <xdr:rowOff>35983</xdr:rowOff>
    </xdr:from>
    <xdr:to>
      <xdr:col>2</xdr:col>
      <xdr:colOff>606238</xdr:colOff>
      <xdr:row>5</xdr:row>
      <xdr:rowOff>467970</xdr:rowOff>
    </xdr:to>
    <xdr:sp macro="" textlink="">
      <xdr:nvSpPr>
        <xdr:cNvPr id="36" name="正方形/長方形 35">
          <a:extLst>
            <a:ext uri="{FF2B5EF4-FFF2-40B4-BE49-F238E27FC236}">
              <a16:creationId xmlns:a16="http://schemas.microsoft.com/office/drawing/2014/main" id="{39AFA409-34C4-4415-A5D1-17504F0CEFE8}"/>
            </a:ext>
          </a:extLst>
        </xdr:cNvPr>
        <xdr:cNvSpPr/>
      </xdr:nvSpPr>
      <xdr:spPr>
        <a:xfrm>
          <a:off x="1108075" y="1411816"/>
          <a:ext cx="736413" cy="431987"/>
        </a:xfrm>
        <a:prstGeom prst="rect">
          <a:avLst/>
        </a:prstGeom>
        <a:solidFill>
          <a:srgbClr val="FFC000"/>
        </a:solidFill>
        <a:ln w="28575">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800">
              <a:solidFill>
                <a:sysClr val="windowText" lastClr="000000"/>
              </a:solidFill>
            </a:rPr>
            <a:t>①</a:t>
          </a:r>
        </a:p>
      </xdr:txBody>
    </xdr:sp>
    <xdr:clientData/>
  </xdr:twoCellAnchor>
  <xdr:twoCellAnchor>
    <xdr:from>
      <xdr:col>3</xdr:col>
      <xdr:colOff>184336</xdr:colOff>
      <xdr:row>6</xdr:row>
      <xdr:rowOff>180227</xdr:rowOff>
    </xdr:from>
    <xdr:to>
      <xdr:col>3</xdr:col>
      <xdr:colOff>913861</xdr:colOff>
      <xdr:row>8</xdr:row>
      <xdr:rowOff>85144</xdr:rowOff>
    </xdr:to>
    <xdr:sp macro="" textlink="">
      <xdr:nvSpPr>
        <xdr:cNvPr id="3" name="正方形/長方形 2">
          <a:extLst>
            <a:ext uri="{FF2B5EF4-FFF2-40B4-BE49-F238E27FC236}">
              <a16:creationId xmlns:a16="http://schemas.microsoft.com/office/drawing/2014/main" id="{B775CFFB-148A-4344-9057-B6931A18B3CC}"/>
            </a:ext>
          </a:extLst>
        </xdr:cNvPr>
        <xdr:cNvSpPr/>
      </xdr:nvSpPr>
      <xdr:spPr>
        <a:xfrm>
          <a:off x="2385669" y="2243977"/>
          <a:ext cx="729525" cy="360000"/>
        </a:xfrm>
        <a:prstGeom prst="rect">
          <a:avLst/>
        </a:prstGeom>
        <a:solidFill>
          <a:srgbClr val="FFC000"/>
        </a:solidFill>
        <a:ln w="28575">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800">
              <a:solidFill>
                <a:sysClr val="windowText" lastClr="000000"/>
              </a:solidFill>
            </a:rPr>
            <a:t>③</a:t>
          </a:r>
        </a:p>
      </xdr:txBody>
    </xdr:sp>
    <xdr:clientData/>
  </xdr:twoCellAnchor>
  <xdr:twoCellAnchor>
    <xdr:from>
      <xdr:col>4</xdr:col>
      <xdr:colOff>162048</xdr:colOff>
      <xdr:row>6</xdr:row>
      <xdr:rowOff>183402</xdr:rowOff>
    </xdr:from>
    <xdr:to>
      <xdr:col>4</xdr:col>
      <xdr:colOff>878873</xdr:colOff>
      <xdr:row>9</xdr:row>
      <xdr:rowOff>8944</xdr:rowOff>
    </xdr:to>
    <xdr:sp macro="" textlink="">
      <xdr:nvSpPr>
        <xdr:cNvPr id="4" name="正方形/長方形 3">
          <a:extLst>
            <a:ext uri="{FF2B5EF4-FFF2-40B4-BE49-F238E27FC236}">
              <a16:creationId xmlns:a16="http://schemas.microsoft.com/office/drawing/2014/main" id="{6ECDD1A9-4032-4727-BBD9-40AB688AB675}"/>
            </a:ext>
          </a:extLst>
        </xdr:cNvPr>
        <xdr:cNvSpPr/>
      </xdr:nvSpPr>
      <xdr:spPr>
        <a:xfrm>
          <a:off x="3326465" y="2247152"/>
          <a:ext cx="716825" cy="375875"/>
        </a:xfrm>
        <a:prstGeom prst="rect">
          <a:avLst/>
        </a:prstGeom>
        <a:solidFill>
          <a:srgbClr val="FFC000"/>
        </a:solidFill>
        <a:ln w="28575">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800">
              <a:solidFill>
                <a:sysClr val="windowText" lastClr="000000"/>
              </a:solidFill>
            </a:rPr>
            <a:t>④</a:t>
          </a:r>
        </a:p>
      </xdr:txBody>
    </xdr:sp>
    <xdr:clientData/>
  </xdr:twoCellAnchor>
  <xdr:twoCellAnchor>
    <xdr:from>
      <xdr:col>5</xdr:col>
      <xdr:colOff>145488</xdr:colOff>
      <xdr:row>6</xdr:row>
      <xdr:rowOff>183402</xdr:rowOff>
    </xdr:from>
    <xdr:to>
      <xdr:col>5</xdr:col>
      <xdr:colOff>865488</xdr:colOff>
      <xdr:row>9</xdr:row>
      <xdr:rowOff>2594</xdr:rowOff>
    </xdr:to>
    <xdr:sp macro="" textlink="">
      <xdr:nvSpPr>
        <xdr:cNvPr id="5" name="正方形/長方形 4">
          <a:extLst>
            <a:ext uri="{FF2B5EF4-FFF2-40B4-BE49-F238E27FC236}">
              <a16:creationId xmlns:a16="http://schemas.microsoft.com/office/drawing/2014/main" id="{EE9D58D9-B6DF-4D7D-951B-B459A82700A8}"/>
            </a:ext>
          </a:extLst>
        </xdr:cNvPr>
        <xdr:cNvSpPr/>
      </xdr:nvSpPr>
      <xdr:spPr>
        <a:xfrm>
          <a:off x="4272988" y="2247152"/>
          <a:ext cx="720000" cy="369525"/>
        </a:xfrm>
        <a:prstGeom prst="rect">
          <a:avLst/>
        </a:prstGeom>
        <a:solidFill>
          <a:srgbClr val="FFC000"/>
        </a:solidFill>
        <a:ln w="28575">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800">
              <a:solidFill>
                <a:sysClr val="windowText" lastClr="000000"/>
              </a:solidFill>
            </a:rPr>
            <a:t>⑤</a:t>
          </a:r>
        </a:p>
      </xdr:txBody>
    </xdr:sp>
    <xdr:clientData/>
  </xdr:twoCellAnchor>
  <xdr:twoCellAnchor>
    <xdr:from>
      <xdr:col>6</xdr:col>
      <xdr:colOff>143559</xdr:colOff>
      <xdr:row>6</xdr:row>
      <xdr:rowOff>183402</xdr:rowOff>
    </xdr:from>
    <xdr:to>
      <xdr:col>6</xdr:col>
      <xdr:colOff>869909</xdr:colOff>
      <xdr:row>8</xdr:row>
      <xdr:rowOff>88319</xdr:rowOff>
    </xdr:to>
    <xdr:sp macro="" textlink="">
      <xdr:nvSpPr>
        <xdr:cNvPr id="6" name="正方形/長方形 5">
          <a:extLst>
            <a:ext uri="{FF2B5EF4-FFF2-40B4-BE49-F238E27FC236}">
              <a16:creationId xmlns:a16="http://schemas.microsoft.com/office/drawing/2014/main" id="{C8863BE6-4E7D-4450-A7A0-F36227BB5355}"/>
            </a:ext>
          </a:extLst>
        </xdr:cNvPr>
        <xdr:cNvSpPr/>
      </xdr:nvSpPr>
      <xdr:spPr>
        <a:xfrm>
          <a:off x="5318809" y="2247152"/>
          <a:ext cx="726350" cy="360000"/>
        </a:xfrm>
        <a:prstGeom prst="rect">
          <a:avLst/>
        </a:prstGeom>
        <a:solidFill>
          <a:srgbClr val="FFC000"/>
        </a:solidFill>
        <a:ln w="28575">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800">
              <a:solidFill>
                <a:sysClr val="windowText" lastClr="000000"/>
              </a:solidFill>
            </a:rPr>
            <a:t>⑥</a:t>
          </a:r>
        </a:p>
      </xdr:txBody>
    </xdr:sp>
    <xdr:clientData/>
  </xdr:twoCellAnchor>
  <xdr:twoCellAnchor>
    <xdr:from>
      <xdr:col>12</xdr:col>
      <xdr:colOff>91535</xdr:colOff>
      <xdr:row>6</xdr:row>
      <xdr:rowOff>190458</xdr:rowOff>
    </xdr:from>
    <xdr:to>
      <xdr:col>12</xdr:col>
      <xdr:colOff>821060</xdr:colOff>
      <xdr:row>8</xdr:row>
      <xdr:rowOff>95375</xdr:rowOff>
    </xdr:to>
    <xdr:sp macro="" textlink="">
      <xdr:nvSpPr>
        <xdr:cNvPr id="7" name="正方形/長方形 6">
          <a:extLst>
            <a:ext uri="{FF2B5EF4-FFF2-40B4-BE49-F238E27FC236}">
              <a16:creationId xmlns:a16="http://schemas.microsoft.com/office/drawing/2014/main" id="{D923978C-4E02-4E70-AC0D-92174D81B149}"/>
            </a:ext>
          </a:extLst>
        </xdr:cNvPr>
        <xdr:cNvSpPr/>
      </xdr:nvSpPr>
      <xdr:spPr>
        <a:xfrm>
          <a:off x="11020591" y="2257736"/>
          <a:ext cx="729525" cy="349417"/>
        </a:xfrm>
        <a:prstGeom prst="rect">
          <a:avLst/>
        </a:prstGeom>
        <a:solidFill>
          <a:srgbClr val="FFC000"/>
        </a:solidFill>
        <a:ln w="28575">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800">
              <a:solidFill>
                <a:sysClr val="windowText" lastClr="000000"/>
              </a:solidFill>
            </a:rPr>
            <a:t>⑦</a:t>
          </a:r>
        </a:p>
      </xdr:txBody>
    </xdr:sp>
    <xdr:clientData/>
  </xdr:twoCellAnchor>
  <xdr:twoCellAnchor>
    <xdr:from>
      <xdr:col>2</xdr:col>
      <xdr:colOff>135178</xdr:colOff>
      <xdr:row>35</xdr:row>
      <xdr:rowOff>35236</xdr:rowOff>
    </xdr:from>
    <xdr:to>
      <xdr:col>2</xdr:col>
      <xdr:colOff>855178</xdr:colOff>
      <xdr:row>35</xdr:row>
      <xdr:rowOff>384653</xdr:rowOff>
    </xdr:to>
    <xdr:sp macro="" textlink="">
      <xdr:nvSpPr>
        <xdr:cNvPr id="8" name="正方形/長方形 7">
          <a:extLst>
            <a:ext uri="{FF2B5EF4-FFF2-40B4-BE49-F238E27FC236}">
              <a16:creationId xmlns:a16="http://schemas.microsoft.com/office/drawing/2014/main" id="{802AC6E7-9EA6-419F-A878-A69F066DF737}"/>
            </a:ext>
          </a:extLst>
        </xdr:cNvPr>
        <xdr:cNvSpPr/>
      </xdr:nvSpPr>
      <xdr:spPr>
        <a:xfrm>
          <a:off x="1369900" y="10936069"/>
          <a:ext cx="720000" cy="349417"/>
        </a:xfrm>
        <a:prstGeom prst="rect">
          <a:avLst/>
        </a:prstGeom>
        <a:solidFill>
          <a:srgbClr val="FFC000"/>
        </a:solidFill>
        <a:ln w="28575">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800">
              <a:solidFill>
                <a:sysClr val="windowText" lastClr="000000"/>
              </a:solidFill>
            </a:rPr>
            <a:t>⑧</a:t>
          </a:r>
        </a:p>
      </xdr:txBody>
    </xdr:sp>
    <xdr:clientData/>
  </xdr:twoCellAnchor>
  <xdr:twoCellAnchor>
    <xdr:from>
      <xdr:col>1</xdr:col>
      <xdr:colOff>625163</xdr:colOff>
      <xdr:row>6</xdr:row>
      <xdr:rowOff>183402</xdr:rowOff>
    </xdr:from>
    <xdr:to>
      <xdr:col>2</xdr:col>
      <xdr:colOff>680508</xdr:colOff>
      <xdr:row>9</xdr:row>
      <xdr:rowOff>8944</xdr:rowOff>
    </xdr:to>
    <xdr:sp macro="" textlink="">
      <xdr:nvSpPr>
        <xdr:cNvPr id="10" name="正方形/長方形 9">
          <a:extLst>
            <a:ext uri="{FF2B5EF4-FFF2-40B4-BE49-F238E27FC236}">
              <a16:creationId xmlns:a16="http://schemas.microsoft.com/office/drawing/2014/main" id="{6CA12FD8-8307-4A6E-A680-51C2A88DE50A}"/>
            </a:ext>
          </a:extLst>
        </xdr:cNvPr>
        <xdr:cNvSpPr/>
      </xdr:nvSpPr>
      <xdr:spPr>
        <a:xfrm>
          <a:off x="900330" y="2247152"/>
          <a:ext cx="1018428" cy="375875"/>
        </a:xfrm>
        <a:prstGeom prst="rect">
          <a:avLst/>
        </a:prstGeom>
        <a:solidFill>
          <a:srgbClr val="FFC000"/>
        </a:solidFill>
        <a:ln w="28575">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800">
              <a:solidFill>
                <a:sysClr val="windowText" lastClr="000000"/>
              </a:solidFill>
            </a:rPr>
            <a:t>②－１</a:t>
          </a:r>
        </a:p>
      </xdr:txBody>
    </xdr:sp>
    <xdr:clientData/>
  </xdr:twoCellAnchor>
  <xdr:twoCellAnchor>
    <xdr:from>
      <xdr:col>1</xdr:col>
      <xdr:colOff>553509</xdr:colOff>
      <xdr:row>16</xdr:row>
      <xdr:rowOff>258233</xdr:rowOff>
    </xdr:from>
    <xdr:to>
      <xdr:col>2</xdr:col>
      <xdr:colOff>602504</xdr:colOff>
      <xdr:row>18</xdr:row>
      <xdr:rowOff>26625</xdr:rowOff>
    </xdr:to>
    <xdr:sp macro="" textlink="">
      <xdr:nvSpPr>
        <xdr:cNvPr id="37" name="正方形/長方形 36">
          <a:extLst>
            <a:ext uri="{FF2B5EF4-FFF2-40B4-BE49-F238E27FC236}">
              <a16:creationId xmlns:a16="http://schemas.microsoft.com/office/drawing/2014/main" id="{F157D22A-9A51-412F-A3A3-A1913175C3D4}"/>
            </a:ext>
          </a:extLst>
        </xdr:cNvPr>
        <xdr:cNvSpPr/>
      </xdr:nvSpPr>
      <xdr:spPr>
        <a:xfrm>
          <a:off x="828676" y="5655733"/>
          <a:ext cx="1012078" cy="382225"/>
        </a:xfrm>
        <a:prstGeom prst="rect">
          <a:avLst/>
        </a:prstGeom>
        <a:solidFill>
          <a:srgbClr val="FFC000"/>
        </a:solidFill>
        <a:ln w="28575">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800">
              <a:solidFill>
                <a:sysClr val="windowText" lastClr="000000"/>
              </a:solidFill>
            </a:rPr>
            <a:t>②－２</a:t>
          </a:r>
        </a:p>
      </xdr:txBody>
    </xdr:sp>
    <xdr:clientData/>
  </xdr:twoCellAnchor>
  <xdr:twoCellAnchor>
    <xdr:from>
      <xdr:col>1</xdr:col>
      <xdr:colOff>563034</xdr:colOff>
      <xdr:row>23</xdr:row>
      <xdr:rowOff>35983</xdr:rowOff>
    </xdr:from>
    <xdr:to>
      <xdr:col>2</xdr:col>
      <xdr:colOff>602504</xdr:colOff>
      <xdr:row>24</xdr:row>
      <xdr:rowOff>132458</xdr:rowOff>
    </xdr:to>
    <xdr:sp macro="" textlink="">
      <xdr:nvSpPr>
        <xdr:cNvPr id="38" name="正方形/長方形 37">
          <a:extLst>
            <a:ext uri="{FF2B5EF4-FFF2-40B4-BE49-F238E27FC236}">
              <a16:creationId xmlns:a16="http://schemas.microsoft.com/office/drawing/2014/main" id="{A38FE973-E786-403E-8E3E-9D957A725444}"/>
            </a:ext>
          </a:extLst>
        </xdr:cNvPr>
        <xdr:cNvSpPr/>
      </xdr:nvSpPr>
      <xdr:spPr>
        <a:xfrm>
          <a:off x="838201" y="7444316"/>
          <a:ext cx="1002553" cy="382225"/>
        </a:xfrm>
        <a:prstGeom prst="rect">
          <a:avLst/>
        </a:prstGeom>
        <a:solidFill>
          <a:srgbClr val="FFC000"/>
        </a:solidFill>
        <a:ln w="28575">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800">
              <a:solidFill>
                <a:sysClr val="windowText" lastClr="000000"/>
              </a:solidFill>
            </a:rPr>
            <a:t>②－３</a:t>
          </a:r>
        </a:p>
      </xdr:txBody>
    </xdr:sp>
    <xdr:clientData/>
  </xdr:twoCellAnchor>
  <xdr:twoCellAnchor>
    <xdr:from>
      <xdr:col>1</xdr:col>
      <xdr:colOff>563034</xdr:colOff>
      <xdr:row>29</xdr:row>
      <xdr:rowOff>49742</xdr:rowOff>
    </xdr:from>
    <xdr:to>
      <xdr:col>2</xdr:col>
      <xdr:colOff>602504</xdr:colOff>
      <xdr:row>30</xdr:row>
      <xdr:rowOff>139867</xdr:rowOff>
    </xdr:to>
    <xdr:sp macro="" textlink="">
      <xdr:nvSpPr>
        <xdr:cNvPr id="39" name="正方形/長方形 38">
          <a:extLst>
            <a:ext uri="{FF2B5EF4-FFF2-40B4-BE49-F238E27FC236}">
              <a16:creationId xmlns:a16="http://schemas.microsoft.com/office/drawing/2014/main" id="{1BEC296F-5D4B-4833-A89F-0ECCCE967A26}"/>
            </a:ext>
          </a:extLst>
        </xdr:cNvPr>
        <xdr:cNvSpPr/>
      </xdr:nvSpPr>
      <xdr:spPr>
        <a:xfrm>
          <a:off x="838201" y="9172575"/>
          <a:ext cx="1002553" cy="375875"/>
        </a:xfrm>
        <a:prstGeom prst="rect">
          <a:avLst/>
        </a:prstGeom>
        <a:solidFill>
          <a:srgbClr val="FFC000"/>
        </a:solidFill>
        <a:ln w="28575">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800">
              <a:solidFill>
                <a:sysClr val="windowText" lastClr="000000"/>
              </a:solidFill>
            </a:rPr>
            <a:t>②－４</a:t>
          </a:r>
        </a:p>
      </xdr:txBody>
    </xdr:sp>
    <xdr:clientData/>
  </xdr:twoCellAnchor>
  <xdr:twoCellAnchor>
    <xdr:from>
      <xdr:col>15</xdr:col>
      <xdr:colOff>260349</xdr:colOff>
      <xdr:row>5</xdr:row>
      <xdr:rowOff>0</xdr:rowOff>
    </xdr:from>
    <xdr:to>
      <xdr:col>43</xdr:col>
      <xdr:colOff>560917</xdr:colOff>
      <xdr:row>24</xdr:row>
      <xdr:rowOff>46038</xdr:rowOff>
    </xdr:to>
    <xdr:sp macro="" textlink="">
      <xdr:nvSpPr>
        <xdr:cNvPr id="14" name="テキスト ボックス 13">
          <a:extLst>
            <a:ext uri="{FF2B5EF4-FFF2-40B4-BE49-F238E27FC236}">
              <a16:creationId xmlns:a16="http://schemas.microsoft.com/office/drawing/2014/main" id="{F917566A-5426-48B1-9E99-E336B860DB98}"/>
            </a:ext>
          </a:extLst>
        </xdr:cNvPr>
        <xdr:cNvSpPr txBox="1"/>
      </xdr:nvSpPr>
      <xdr:spPr>
        <a:xfrm>
          <a:off x="14579599" y="1375833"/>
          <a:ext cx="8841318" cy="6364288"/>
        </a:xfrm>
        <a:prstGeom prst="rect">
          <a:avLst/>
        </a:prstGeom>
        <a:solidFill>
          <a:schemeClr val="accent4">
            <a:lumMod val="20000"/>
            <a:lumOff val="80000"/>
          </a:schemeClr>
        </a:solidFill>
        <a:ln w="28575" cmpd="sng">
          <a:solidFill>
            <a:srgbClr val="FFC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600" b="1" u="none">
              <a:solidFill>
                <a:schemeClr val="dk1"/>
              </a:solidFill>
              <a:effectLst/>
              <a:latin typeface="+mn-lt"/>
              <a:ea typeface="+mn-ea"/>
              <a:cs typeface="+mn-cs"/>
            </a:rPr>
            <a:t>【</a:t>
          </a:r>
          <a:r>
            <a:rPr kumimoji="1" lang="ja-JP" altLang="en-US" sz="1600" b="1" u="none">
              <a:solidFill>
                <a:schemeClr val="dk1"/>
              </a:solidFill>
              <a:effectLst/>
              <a:latin typeface="+mn-lt"/>
              <a:ea typeface="+mn-ea"/>
              <a:cs typeface="+mn-cs"/>
            </a:rPr>
            <a:t>手順１　基本事項を最初に入力する</a:t>
          </a:r>
          <a:r>
            <a:rPr kumimoji="1" lang="en-US" altLang="ja-JP" sz="1600" b="1" u="none">
              <a:solidFill>
                <a:schemeClr val="dk1"/>
              </a:solidFill>
              <a:effectLst/>
              <a:latin typeface="+mn-lt"/>
              <a:ea typeface="+mn-ea"/>
              <a:cs typeface="+mn-cs"/>
            </a:rPr>
            <a:t>】</a:t>
          </a:r>
        </a:p>
        <a:p>
          <a:r>
            <a:rPr kumimoji="1" lang="ja-JP" altLang="ja-JP" sz="1200">
              <a:solidFill>
                <a:schemeClr val="dk1"/>
              </a:solidFill>
              <a:effectLst/>
              <a:latin typeface="+mn-lt"/>
              <a:ea typeface="+mn-ea"/>
              <a:cs typeface="+mn-cs"/>
            </a:rPr>
            <a:t>①申請者情報を入力する。</a:t>
          </a:r>
          <a:endParaRPr lang="ja-JP" altLang="ja-JP" sz="1200">
            <a:effectLst/>
          </a:endParaRPr>
        </a:p>
        <a:p>
          <a:r>
            <a:rPr kumimoji="1" lang="ja-JP" altLang="ja-JP" sz="1200">
              <a:solidFill>
                <a:schemeClr val="dk1"/>
              </a:solidFill>
              <a:effectLst/>
              <a:latin typeface="+mn-lt"/>
              <a:ea typeface="+mn-ea"/>
              <a:cs typeface="+mn-cs"/>
            </a:rPr>
            <a:t>②「スマート農機等の名称」は製品名ではなく、一般的な名称で記入する。</a:t>
          </a:r>
          <a:endParaRPr kumimoji="1" lang="en-US" altLang="ja-JP" sz="1200">
            <a:solidFill>
              <a:schemeClr val="dk1"/>
            </a:solidFill>
            <a:effectLst/>
            <a:latin typeface="+mn-lt"/>
            <a:ea typeface="+mn-ea"/>
            <a:cs typeface="+mn-cs"/>
          </a:endParaRPr>
        </a:p>
        <a:p>
          <a:r>
            <a:rPr kumimoji="1" lang="ja-JP" altLang="en-US" sz="1200">
              <a:solidFill>
                <a:schemeClr val="dk1"/>
              </a:solidFill>
              <a:effectLst/>
              <a:latin typeface="+mn-lt"/>
              <a:ea typeface="+mn-ea"/>
              <a:cs typeface="+mn-cs"/>
            </a:rPr>
            <a:t>　</a:t>
          </a:r>
          <a:r>
            <a:rPr kumimoji="1" lang="en-US" altLang="ja-JP" sz="1200" b="1">
              <a:solidFill>
                <a:srgbClr val="FF0000"/>
              </a:solidFill>
              <a:effectLst/>
              <a:latin typeface="+mn-lt"/>
              <a:ea typeface="+mn-ea"/>
              <a:cs typeface="+mn-cs"/>
            </a:rPr>
            <a:t>※</a:t>
          </a:r>
          <a:r>
            <a:rPr kumimoji="1" lang="ja-JP" altLang="en-US" sz="1200" b="1">
              <a:solidFill>
                <a:srgbClr val="FF0000"/>
              </a:solidFill>
              <a:effectLst/>
              <a:latin typeface="+mn-lt"/>
              <a:ea typeface="+mn-ea"/>
              <a:cs typeface="+mn-cs"/>
            </a:rPr>
            <a:t>算定の都合上、「自動操舵内蔵トラクタ等のアタッチメント」、「ドローンの取得免許」は②－１に記入する</a:t>
          </a:r>
          <a:endParaRPr kumimoji="1" lang="en-US" altLang="ja-JP" sz="1200" b="1">
            <a:solidFill>
              <a:srgbClr val="FF0000"/>
            </a:solidFill>
            <a:effectLst/>
            <a:latin typeface="+mn-lt"/>
            <a:ea typeface="+mn-ea"/>
            <a:cs typeface="+mn-cs"/>
          </a:endParaRPr>
        </a:p>
        <a:p>
          <a:r>
            <a:rPr kumimoji="1" lang="ja-JP" altLang="en-US" sz="1200">
              <a:solidFill>
                <a:schemeClr val="dk1"/>
              </a:solidFill>
              <a:effectLst/>
              <a:latin typeface="+mn-lt"/>
              <a:ea typeface="+mn-ea"/>
              <a:cs typeface="+mn-cs"/>
            </a:rPr>
            <a:t>　スマート農機等の付属品（上記除く）を購入する場合、下記に記入する。</a:t>
          </a:r>
          <a:endParaRPr kumimoji="1" lang="en-US" altLang="ja-JP" sz="1200">
            <a:solidFill>
              <a:schemeClr val="dk1"/>
            </a:solidFill>
            <a:effectLst/>
            <a:latin typeface="+mn-lt"/>
            <a:ea typeface="+mn-ea"/>
            <a:cs typeface="+mn-cs"/>
          </a:endParaRPr>
        </a:p>
        <a:p>
          <a:r>
            <a:rPr kumimoji="1" lang="ja-JP" altLang="en-US" sz="1200">
              <a:solidFill>
                <a:schemeClr val="dk1"/>
              </a:solidFill>
              <a:effectLst/>
              <a:latin typeface="+mn-lt"/>
              <a:ea typeface="+mn-ea"/>
              <a:cs typeface="+mn-cs"/>
            </a:rPr>
            <a:t>　・①に記入したスマート農機等の付属品の場合：②－２</a:t>
          </a:r>
          <a:endParaRPr kumimoji="1" lang="en-US" altLang="ja-JP" sz="1200">
            <a:solidFill>
              <a:schemeClr val="dk1"/>
            </a:solidFill>
            <a:effectLst/>
            <a:latin typeface="+mn-lt"/>
            <a:ea typeface="+mn-ea"/>
            <a:cs typeface="+mn-cs"/>
          </a:endParaRPr>
        </a:p>
        <a:p>
          <a:r>
            <a:rPr kumimoji="1" lang="ja-JP" altLang="en-US" sz="1200">
              <a:solidFill>
                <a:schemeClr val="dk1"/>
              </a:solidFill>
              <a:effectLst/>
              <a:latin typeface="+mn-lt"/>
              <a:ea typeface="+mn-ea"/>
              <a:cs typeface="+mn-cs"/>
            </a:rPr>
            <a:t>　・②に</a:t>
          </a:r>
          <a:r>
            <a:rPr kumimoji="1" lang="ja-JP" altLang="ja-JP" sz="1200">
              <a:solidFill>
                <a:schemeClr val="dk1"/>
              </a:solidFill>
              <a:effectLst/>
              <a:latin typeface="+mn-lt"/>
              <a:ea typeface="+mn-ea"/>
              <a:cs typeface="+mn-cs"/>
            </a:rPr>
            <a:t>記入したスマート農機等の付属品の場合：②－</a:t>
          </a:r>
          <a:r>
            <a:rPr kumimoji="1" lang="ja-JP" altLang="en-US" sz="1200">
              <a:solidFill>
                <a:schemeClr val="dk1"/>
              </a:solidFill>
              <a:effectLst/>
              <a:latin typeface="+mn-lt"/>
              <a:ea typeface="+mn-ea"/>
              <a:cs typeface="+mn-cs"/>
            </a:rPr>
            <a:t>３</a:t>
          </a:r>
          <a:endParaRPr kumimoji="1" lang="en-US" altLang="ja-JP" sz="1200">
            <a:solidFill>
              <a:schemeClr val="dk1"/>
            </a:solidFill>
            <a:effectLst/>
            <a:latin typeface="+mn-lt"/>
            <a:ea typeface="+mn-ea"/>
            <a:cs typeface="+mn-cs"/>
          </a:endParaRPr>
        </a:p>
        <a:p>
          <a:r>
            <a:rPr kumimoji="1" lang="ja-JP" altLang="en-US" sz="1200">
              <a:solidFill>
                <a:schemeClr val="dk1"/>
              </a:solidFill>
              <a:effectLst/>
              <a:latin typeface="+mn-lt"/>
              <a:ea typeface="+mn-ea"/>
              <a:cs typeface="+mn-cs"/>
            </a:rPr>
            <a:t>　・③に</a:t>
          </a:r>
          <a:r>
            <a:rPr kumimoji="1" lang="ja-JP" altLang="ja-JP" sz="1200">
              <a:solidFill>
                <a:schemeClr val="dk1"/>
              </a:solidFill>
              <a:effectLst/>
              <a:latin typeface="+mn-lt"/>
              <a:ea typeface="+mn-ea"/>
              <a:cs typeface="+mn-cs"/>
            </a:rPr>
            <a:t>記入したスマート農機等の付属品の場合：②－</a:t>
          </a:r>
          <a:r>
            <a:rPr kumimoji="1" lang="ja-JP" altLang="en-US" sz="1200">
              <a:solidFill>
                <a:schemeClr val="dk1"/>
              </a:solidFill>
              <a:effectLst/>
              <a:latin typeface="+mn-lt"/>
              <a:ea typeface="+mn-ea"/>
              <a:cs typeface="+mn-cs"/>
            </a:rPr>
            <a:t>４</a:t>
          </a:r>
          <a:endParaRPr lang="ja-JP" altLang="ja-JP" sz="1200">
            <a:effectLst/>
          </a:endParaRPr>
        </a:p>
        <a:p>
          <a:r>
            <a:rPr kumimoji="1" lang="ja-JP" altLang="en-US" sz="1200">
              <a:solidFill>
                <a:schemeClr val="dk1"/>
              </a:solidFill>
              <a:effectLst/>
              <a:latin typeface="+mn-lt"/>
              <a:ea typeface="+mn-ea"/>
              <a:cs typeface="+mn-cs"/>
            </a:rPr>
            <a:t>　</a:t>
          </a:r>
          <a:r>
            <a:rPr kumimoji="1" lang="en-US" altLang="ja-JP" sz="1200" b="1">
              <a:solidFill>
                <a:srgbClr val="FF0000"/>
              </a:solidFill>
              <a:effectLst/>
              <a:latin typeface="+mn-lt"/>
              <a:ea typeface="+mn-ea"/>
              <a:cs typeface="+mn-cs"/>
            </a:rPr>
            <a:t>※</a:t>
          </a:r>
          <a:r>
            <a:rPr kumimoji="1" lang="ja-JP" altLang="en-US" sz="1200" b="1">
              <a:solidFill>
                <a:srgbClr val="FF0000"/>
              </a:solidFill>
              <a:effectLst/>
              <a:latin typeface="+mn-lt"/>
              <a:ea typeface="+mn-ea"/>
              <a:cs typeface="+mn-cs"/>
            </a:rPr>
            <a:t>付属品等が導入するスマート農機の</a:t>
          </a:r>
          <a:r>
            <a:rPr kumimoji="1" lang="en-US" altLang="ja-JP" sz="1200" b="1">
              <a:solidFill>
                <a:srgbClr val="FF0000"/>
              </a:solidFill>
              <a:effectLst/>
              <a:latin typeface="+mn-lt"/>
              <a:ea typeface="+mn-ea"/>
              <a:cs typeface="+mn-cs"/>
            </a:rPr>
            <a:t>30%</a:t>
          </a:r>
          <a:r>
            <a:rPr kumimoji="1" lang="ja-JP" altLang="en-US" sz="1200" b="1">
              <a:solidFill>
                <a:srgbClr val="FF0000"/>
              </a:solidFill>
              <a:effectLst/>
              <a:latin typeface="+mn-lt"/>
              <a:ea typeface="+mn-ea"/>
              <a:cs typeface="+mn-cs"/>
            </a:rPr>
            <a:t>を超える場合、</a:t>
          </a:r>
          <a:r>
            <a:rPr kumimoji="1" lang="en-US" altLang="ja-JP" sz="1200" b="1">
              <a:solidFill>
                <a:srgbClr val="FF0000"/>
              </a:solidFill>
              <a:effectLst/>
              <a:latin typeface="+mn-lt"/>
              <a:ea typeface="+mn-ea"/>
              <a:cs typeface="+mn-cs"/>
            </a:rPr>
            <a:t>30</a:t>
          </a:r>
          <a:r>
            <a:rPr kumimoji="1" lang="ja-JP" altLang="en-US" sz="1200" b="1">
              <a:solidFill>
                <a:srgbClr val="FF0000"/>
              </a:solidFill>
              <a:effectLst/>
              <a:latin typeface="+mn-lt"/>
              <a:ea typeface="+mn-ea"/>
              <a:cs typeface="+mn-cs"/>
            </a:rPr>
            <a:t>％以内に収まるよう品数を減らしてください。</a:t>
          </a:r>
        </a:p>
        <a:p>
          <a:r>
            <a:rPr kumimoji="1" lang="ja-JP" altLang="ja-JP" sz="1200">
              <a:solidFill>
                <a:schemeClr val="dk1"/>
              </a:solidFill>
              <a:effectLst/>
              <a:latin typeface="+mn-lt"/>
              <a:ea typeface="+mn-ea"/>
              <a:cs typeface="+mn-cs"/>
            </a:rPr>
            <a:t>③メーカー・製品名は具体的に記入する。</a:t>
          </a:r>
          <a:endParaRPr lang="ja-JP" altLang="ja-JP" sz="1200">
            <a:effectLst/>
          </a:endParaRPr>
        </a:p>
        <a:p>
          <a:r>
            <a:rPr kumimoji="1" lang="ja-JP" altLang="ja-JP" sz="1200">
              <a:solidFill>
                <a:schemeClr val="dk1"/>
              </a:solidFill>
              <a:effectLst/>
              <a:latin typeface="+mn-lt"/>
              <a:ea typeface="+mn-ea"/>
              <a:cs typeface="+mn-cs"/>
            </a:rPr>
            <a:t>④数量を入力する。</a:t>
          </a:r>
          <a:endParaRPr lang="ja-JP" altLang="ja-JP" sz="1200">
            <a:effectLst/>
          </a:endParaRPr>
        </a:p>
        <a:p>
          <a:r>
            <a:rPr kumimoji="1" lang="ja-JP" altLang="en-US" sz="1200">
              <a:solidFill>
                <a:schemeClr val="dk1"/>
              </a:solidFill>
              <a:effectLst/>
              <a:latin typeface="+mn-lt"/>
              <a:ea typeface="+mn-ea"/>
              <a:cs typeface="+mn-cs"/>
            </a:rPr>
            <a:t>⑤</a:t>
          </a:r>
          <a:r>
            <a:rPr kumimoji="1" lang="ja-JP" altLang="ja-JP" sz="1200">
              <a:solidFill>
                <a:schemeClr val="dk1"/>
              </a:solidFill>
              <a:effectLst/>
              <a:latin typeface="+mn-lt"/>
              <a:ea typeface="+mn-ea"/>
              <a:cs typeface="+mn-cs"/>
            </a:rPr>
            <a:t>主に使用する品目を記入する。</a:t>
          </a:r>
          <a:endParaRPr lang="ja-JP" altLang="ja-JP" sz="1200">
            <a:effectLst/>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a:solidFill>
                <a:schemeClr val="dk1"/>
              </a:solidFill>
              <a:effectLst/>
              <a:latin typeface="+mn-lt"/>
              <a:ea typeface="+mn-ea"/>
              <a:cs typeface="+mn-cs"/>
            </a:rPr>
            <a:t>⑥</a:t>
          </a:r>
          <a:r>
            <a:rPr kumimoji="1" lang="ja-JP" altLang="ja-JP" sz="1200">
              <a:solidFill>
                <a:schemeClr val="dk1"/>
              </a:solidFill>
              <a:effectLst/>
              <a:latin typeface="+mn-lt"/>
              <a:ea typeface="+mn-ea"/>
              <a:cs typeface="+mn-cs"/>
            </a:rPr>
            <a:t>総額（税込額）を入力する</a:t>
          </a:r>
          <a:r>
            <a:rPr kumimoji="1" lang="ja-JP" altLang="en-US" sz="1200">
              <a:solidFill>
                <a:schemeClr val="dk1"/>
              </a:solidFill>
              <a:effectLst/>
              <a:latin typeface="+mn-lt"/>
              <a:ea typeface="+mn-ea"/>
              <a:cs typeface="+mn-cs"/>
            </a:rPr>
            <a:t>。</a:t>
          </a:r>
          <a:endParaRPr kumimoji="1" lang="en-US" altLang="ja-JP" sz="12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a:solidFill>
                <a:schemeClr val="dk1"/>
              </a:solidFill>
              <a:effectLst/>
              <a:latin typeface="+mn-lt"/>
              <a:ea typeface="+mn-ea"/>
              <a:cs typeface="+mn-cs"/>
            </a:rPr>
            <a:t>（</a:t>
          </a:r>
          <a:r>
            <a:rPr kumimoji="1" lang="en-US" altLang="ja-JP" sz="1200" u="sng">
              <a:solidFill>
                <a:schemeClr val="dk1"/>
              </a:solidFill>
              <a:effectLst/>
              <a:latin typeface="+mn-lt"/>
              <a:ea typeface="+mn-ea"/>
              <a:cs typeface="+mn-cs"/>
            </a:rPr>
            <a:t>※</a:t>
          </a:r>
          <a:r>
            <a:rPr kumimoji="1" lang="ja-JP" altLang="ja-JP" sz="1200" b="0" u="sng">
              <a:solidFill>
                <a:schemeClr val="dk1"/>
              </a:solidFill>
              <a:effectLst/>
              <a:latin typeface="+mn-lt"/>
              <a:ea typeface="+mn-ea"/>
              <a:cs typeface="+mn-cs"/>
            </a:rPr>
            <a:t>設置工事・初期調整・登録・予備バッテリー等などにかかる費用</a:t>
          </a:r>
          <a:r>
            <a:rPr kumimoji="1" lang="ja-JP" altLang="en-US" sz="1200" b="0" u="sng">
              <a:solidFill>
                <a:schemeClr val="dk1"/>
              </a:solidFill>
              <a:effectLst/>
              <a:latin typeface="+mn-lt"/>
              <a:ea typeface="+mn-ea"/>
              <a:cs typeface="+mn-cs"/>
            </a:rPr>
            <a:t>含む。</a:t>
          </a:r>
          <a:r>
            <a:rPr kumimoji="1" lang="ja-JP" altLang="ja-JP" sz="1200" u="sng">
              <a:solidFill>
                <a:schemeClr val="dk1"/>
              </a:solidFill>
              <a:effectLst/>
              <a:latin typeface="+mn-lt"/>
              <a:ea typeface="+mn-ea"/>
              <a:cs typeface="+mn-cs"/>
            </a:rPr>
            <a:t>複数台購入する場合は合計金額</a:t>
          </a:r>
          <a:r>
            <a:rPr kumimoji="1" lang="ja-JP" altLang="en-US" sz="1200" u="sng">
              <a:solidFill>
                <a:schemeClr val="dk1"/>
              </a:solidFill>
              <a:effectLst/>
              <a:latin typeface="+mn-lt"/>
              <a:ea typeface="+mn-ea"/>
              <a:cs typeface="+mn-cs"/>
            </a:rPr>
            <a:t>）</a:t>
          </a:r>
          <a:endParaRPr lang="ja-JP" altLang="ja-JP" sz="1200" u="none">
            <a:effectLst/>
          </a:endParaRPr>
        </a:p>
        <a:p>
          <a:r>
            <a:rPr kumimoji="1" lang="ja-JP" altLang="en-US" sz="1200">
              <a:solidFill>
                <a:schemeClr val="dk1"/>
              </a:solidFill>
              <a:effectLst/>
              <a:latin typeface="+mn-lt"/>
              <a:ea typeface="+mn-ea"/>
              <a:cs typeface="+mn-cs"/>
            </a:rPr>
            <a:t>⑦</a:t>
          </a:r>
          <a:r>
            <a:rPr kumimoji="1" lang="ja-JP" altLang="ja-JP" sz="1200">
              <a:solidFill>
                <a:schemeClr val="dk1"/>
              </a:solidFill>
              <a:effectLst/>
              <a:latin typeface="+mn-lt"/>
              <a:ea typeface="+mn-ea"/>
              <a:cs typeface="+mn-cs"/>
            </a:rPr>
            <a:t>法定耐用年数を入力する。</a:t>
          </a:r>
          <a:endParaRPr lang="ja-JP" altLang="ja-JP" sz="1200">
            <a:effectLst/>
          </a:endParaRPr>
        </a:p>
        <a:p>
          <a:r>
            <a:rPr kumimoji="1" lang="ja-JP" altLang="ja-JP" sz="1200">
              <a:solidFill>
                <a:schemeClr val="dk1"/>
              </a:solidFill>
              <a:effectLst/>
              <a:latin typeface="+mn-lt"/>
              <a:ea typeface="+mn-ea"/>
              <a:cs typeface="+mn-cs"/>
            </a:rPr>
            <a:t>（基本的に７年（統合環境制御基盤を含む）、モニタリングシステム等計測機器に該当するものは５年）</a:t>
          </a:r>
          <a:endParaRPr lang="ja-JP" altLang="ja-JP" sz="1200">
            <a:effectLst/>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200">
              <a:solidFill>
                <a:schemeClr val="dk1"/>
              </a:solidFill>
              <a:effectLst/>
              <a:latin typeface="+mn-lt"/>
              <a:ea typeface="+mn-ea"/>
              <a:cs typeface="+mn-cs"/>
            </a:rPr>
            <a:t>　</a:t>
          </a:r>
          <a:r>
            <a:rPr kumimoji="1" lang="en-US" altLang="ja-JP" sz="1200" u="sng">
              <a:solidFill>
                <a:schemeClr val="dk1"/>
              </a:solidFill>
              <a:effectLst/>
              <a:latin typeface="+mn-lt"/>
              <a:ea typeface="+mn-ea"/>
              <a:cs typeface="+mn-cs"/>
            </a:rPr>
            <a:t>※</a:t>
          </a:r>
          <a:r>
            <a:rPr kumimoji="1" lang="ja-JP" altLang="ja-JP" sz="1200" u="sng">
              <a:solidFill>
                <a:schemeClr val="dk1"/>
              </a:solidFill>
              <a:effectLst/>
              <a:latin typeface="+mn-lt"/>
              <a:ea typeface="+mn-ea"/>
              <a:cs typeface="+mn-cs"/>
            </a:rPr>
            <a:t>ドローン免許取得費用も算定上７年とする。</a:t>
          </a:r>
          <a:endParaRPr kumimoji="1" lang="en-US" altLang="ja-JP" sz="1200" u="sng">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u="none">
              <a:solidFill>
                <a:schemeClr val="dk1"/>
              </a:solidFill>
              <a:effectLst/>
              <a:latin typeface="+mn-lt"/>
              <a:ea typeface="+mn-ea"/>
              <a:cs typeface="+mn-cs"/>
            </a:rPr>
            <a:t>　　</a:t>
          </a:r>
          <a:r>
            <a:rPr kumimoji="1" lang="ja-JP" altLang="en-US" sz="1200" u="sng">
              <a:solidFill>
                <a:schemeClr val="dk1"/>
              </a:solidFill>
              <a:effectLst/>
              <a:latin typeface="+mn-lt"/>
              <a:ea typeface="+mn-ea"/>
              <a:cs typeface="+mn-cs"/>
            </a:rPr>
            <a:t>なお、</a:t>
          </a:r>
          <a:r>
            <a:rPr kumimoji="1" lang="ja-JP" altLang="ja-JP" sz="1200" u="sng">
              <a:solidFill>
                <a:schemeClr val="dk1"/>
              </a:solidFill>
              <a:effectLst/>
              <a:latin typeface="+mn-lt"/>
              <a:ea typeface="+mn-ea"/>
              <a:cs typeface="+mn-cs"/>
            </a:rPr>
            <a:t>付属品等の法定耐用年数は、自動計算上スマート農業機械⑧に連動しているため入力しないこと。</a:t>
          </a:r>
          <a:endParaRPr lang="ja-JP" altLang="ja-JP" sz="1200" u="sng">
            <a:effectLst/>
          </a:endParaRPr>
        </a:p>
        <a:p>
          <a:pPr eaLnBrk="1" fontAlgn="auto" latinLnBrk="0" hangingPunct="1"/>
          <a:endParaRPr lang="en-US" altLang="ja-JP" sz="1200" b="0" i="0">
            <a:solidFill>
              <a:schemeClr val="dk1"/>
            </a:solidFill>
            <a:effectLst/>
            <a:latin typeface="+mn-lt"/>
            <a:ea typeface="+mn-ea"/>
            <a:cs typeface="+mn-cs"/>
          </a:endParaRPr>
        </a:p>
        <a:p>
          <a:pPr eaLnBrk="1" fontAlgn="auto" latinLnBrk="0" hangingPunct="1"/>
          <a:r>
            <a:rPr kumimoji="0" lang="ja-JP" altLang="en-US" sz="1200" b="0" i="0">
              <a:solidFill>
                <a:schemeClr val="dk1"/>
              </a:solidFill>
              <a:effectLst/>
              <a:latin typeface="+mn-lt"/>
              <a:ea typeface="+mn-ea"/>
              <a:cs typeface="+mn-cs"/>
            </a:rPr>
            <a:t>⑧</a:t>
          </a:r>
          <a:r>
            <a:rPr kumimoji="1" lang="ja-JP" altLang="ja-JP" sz="1200" b="0" i="0">
              <a:solidFill>
                <a:schemeClr val="dk1"/>
              </a:solidFill>
              <a:effectLst/>
              <a:latin typeface="+mn-lt"/>
              <a:ea typeface="+mn-ea"/>
              <a:cs typeface="+mn-cs"/>
            </a:rPr>
            <a:t>導入するスマート</a:t>
          </a:r>
          <a:r>
            <a:rPr kumimoji="1" lang="ja-JP" altLang="ja-JP" sz="1200">
              <a:solidFill>
                <a:schemeClr val="dk1"/>
              </a:solidFill>
              <a:effectLst/>
              <a:latin typeface="+mn-lt"/>
              <a:ea typeface="+mn-ea"/>
              <a:cs typeface="+mn-cs"/>
            </a:rPr>
            <a:t>農機を活用</a:t>
          </a:r>
          <a:r>
            <a:rPr kumimoji="1" lang="ja-JP" altLang="en-US" sz="1200">
              <a:solidFill>
                <a:schemeClr val="dk1"/>
              </a:solidFill>
              <a:effectLst/>
              <a:latin typeface="+mn-lt"/>
              <a:ea typeface="+mn-ea"/>
              <a:cs typeface="+mn-cs"/>
            </a:rPr>
            <a:t>し、どのように収益の増加につなげるかを</a:t>
          </a:r>
          <a:r>
            <a:rPr kumimoji="1" lang="ja-JP" altLang="ja-JP" sz="1200">
              <a:solidFill>
                <a:schemeClr val="dk1"/>
              </a:solidFill>
              <a:effectLst/>
              <a:latin typeface="+mn-lt"/>
              <a:ea typeface="+mn-ea"/>
              <a:cs typeface="+mn-cs"/>
            </a:rPr>
            <a:t>記述する</a:t>
          </a:r>
          <a:r>
            <a:rPr kumimoji="1" lang="ja-JP" altLang="en-US" sz="1200">
              <a:solidFill>
                <a:schemeClr val="dk1"/>
              </a:solidFill>
              <a:effectLst/>
              <a:latin typeface="+mn-lt"/>
              <a:ea typeface="+mn-ea"/>
              <a:cs typeface="+mn-cs"/>
            </a:rPr>
            <a:t>（</a:t>
          </a:r>
          <a:r>
            <a:rPr kumimoji="1" lang="ja-JP" altLang="ja-JP" sz="1200">
              <a:solidFill>
                <a:schemeClr val="dk1"/>
              </a:solidFill>
              <a:effectLst/>
              <a:latin typeface="+mn-lt"/>
              <a:ea typeface="+mn-ea"/>
              <a:cs typeface="+mn-cs"/>
            </a:rPr>
            <a:t>下記項目を必ず含め</a:t>
          </a:r>
          <a:r>
            <a:rPr kumimoji="1" lang="ja-JP" altLang="en-US" sz="1200">
              <a:solidFill>
                <a:schemeClr val="dk1"/>
              </a:solidFill>
              <a:effectLst/>
              <a:latin typeface="+mn-lt"/>
              <a:ea typeface="+mn-ea"/>
              <a:cs typeface="+mn-cs"/>
            </a:rPr>
            <a:t>ること）</a:t>
          </a:r>
          <a:r>
            <a:rPr kumimoji="1" lang="ja-JP" altLang="ja-JP" sz="1200">
              <a:solidFill>
                <a:schemeClr val="dk1"/>
              </a:solidFill>
              <a:effectLst/>
              <a:latin typeface="+mn-lt"/>
              <a:ea typeface="+mn-ea"/>
              <a:cs typeface="+mn-cs"/>
            </a:rPr>
            <a:t>。</a:t>
          </a:r>
          <a:endParaRPr lang="ja-JP" altLang="ja-JP" sz="1200">
            <a:effectLst/>
          </a:endParaRPr>
        </a:p>
        <a:p>
          <a:pPr eaLnBrk="1" fontAlgn="auto" latinLnBrk="0" hangingPunct="1"/>
          <a:r>
            <a:rPr kumimoji="1" lang="ja-JP" altLang="ja-JP" sz="1200">
              <a:solidFill>
                <a:schemeClr val="dk1"/>
              </a:solidFill>
              <a:effectLst/>
              <a:latin typeface="+mn-lt"/>
              <a:ea typeface="+mn-ea"/>
              <a:cs typeface="+mn-cs"/>
            </a:rPr>
            <a:t>　</a:t>
          </a:r>
          <a:r>
            <a:rPr kumimoji="1" lang="ja-JP" altLang="en-US" sz="1200">
              <a:solidFill>
                <a:schemeClr val="dk1"/>
              </a:solidFill>
              <a:effectLst/>
              <a:latin typeface="+mn-lt"/>
              <a:ea typeface="+mn-ea"/>
              <a:cs typeface="+mn-cs"/>
            </a:rPr>
            <a:t>・何の作物で使用するのか</a:t>
          </a:r>
          <a:endParaRPr kumimoji="1" lang="en-US" altLang="ja-JP" sz="1200">
            <a:solidFill>
              <a:schemeClr val="dk1"/>
            </a:solidFill>
            <a:effectLst/>
            <a:latin typeface="+mn-lt"/>
            <a:ea typeface="+mn-ea"/>
            <a:cs typeface="+mn-cs"/>
          </a:endParaRPr>
        </a:p>
        <a:p>
          <a:pPr eaLnBrk="1" fontAlgn="auto" latinLnBrk="0" hangingPunct="1"/>
          <a:r>
            <a:rPr kumimoji="1" lang="ja-JP" altLang="en-US" sz="1200">
              <a:solidFill>
                <a:schemeClr val="dk1"/>
              </a:solidFill>
              <a:effectLst/>
              <a:latin typeface="+mn-lt"/>
              <a:ea typeface="+mn-ea"/>
              <a:cs typeface="+mn-cs"/>
            </a:rPr>
            <a:t>　・どのような取り組みか（経営規模の拡大、収量の増加、非正規雇用人件費の削減など）</a:t>
          </a:r>
          <a:endParaRPr kumimoji="1" lang="en-US" altLang="ja-JP" sz="1200">
            <a:solidFill>
              <a:schemeClr val="dk1"/>
            </a:solidFill>
            <a:effectLst/>
            <a:latin typeface="+mn-lt"/>
            <a:ea typeface="+mn-ea"/>
            <a:cs typeface="+mn-cs"/>
          </a:endParaRPr>
        </a:p>
        <a:p>
          <a:pPr eaLnBrk="1" fontAlgn="auto" latinLnBrk="0" hangingPunct="1"/>
          <a:r>
            <a:rPr kumimoji="1" lang="ja-JP" altLang="en-US" sz="1200">
              <a:solidFill>
                <a:schemeClr val="dk1"/>
              </a:solidFill>
              <a:effectLst/>
              <a:latin typeface="+mn-lt"/>
              <a:ea typeface="+mn-ea"/>
              <a:cs typeface="+mn-cs"/>
            </a:rPr>
            <a:t>　・</a:t>
          </a:r>
          <a:r>
            <a:rPr kumimoji="1" lang="ja-JP" altLang="ja-JP" sz="1200">
              <a:solidFill>
                <a:schemeClr val="dk1"/>
              </a:solidFill>
              <a:effectLst/>
              <a:latin typeface="+mn-lt"/>
              <a:ea typeface="+mn-ea"/>
              <a:cs typeface="+mn-cs"/>
            </a:rPr>
            <a:t>付属品</a:t>
          </a:r>
          <a:r>
            <a:rPr kumimoji="1" lang="ja-JP" altLang="en-US" sz="1200">
              <a:solidFill>
                <a:schemeClr val="dk1"/>
              </a:solidFill>
              <a:effectLst/>
              <a:latin typeface="+mn-lt"/>
              <a:ea typeface="+mn-ea"/>
              <a:cs typeface="+mn-cs"/>
            </a:rPr>
            <a:t>を</a:t>
          </a:r>
          <a:r>
            <a:rPr kumimoji="1" lang="ja-JP" altLang="ja-JP" sz="1200">
              <a:solidFill>
                <a:schemeClr val="dk1"/>
              </a:solidFill>
              <a:effectLst/>
              <a:latin typeface="+mn-lt"/>
              <a:ea typeface="+mn-ea"/>
              <a:cs typeface="+mn-cs"/>
            </a:rPr>
            <a:t>含</a:t>
          </a:r>
          <a:r>
            <a:rPr kumimoji="1" lang="ja-JP" altLang="en-US" sz="1200">
              <a:solidFill>
                <a:schemeClr val="dk1"/>
              </a:solidFill>
              <a:effectLst/>
              <a:latin typeface="+mn-lt"/>
              <a:ea typeface="+mn-ea"/>
              <a:cs typeface="+mn-cs"/>
            </a:rPr>
            <a:t>む</a:t>
          </a:r>
          <a:r>
            <a:rPr kumimoji="1" lang="ja-JP" altLang="ja-JP" sz="1200">
              <a:solidFill>
                <a:schemeClr val="dk1"/>
              </a:solidFill>
              <a:effectLst/>
              <a:latin typeface="+mn-lt"/>
              <a:ea typeface="+mn-ea"/>
              <a:cs typeface="+mn-cs"/>
            </a:rPr>
            <a:t>場合は、</a:t>
          </a:r>
          <a:r>
            <a:rPr kumimoji="1" lang="ja-JP" altLang="en-US" sz="1200">
              <a:solidFill>
                <a:schemeClr val="dk1"/>
              </a:solidFill>
              <a:effectLst/>
              <a:latin typeface="+mn-lt"/>
              <a:ea typeface="+mn-ea"/>
              <a:cs typeface="+mn-cs"/>
            </a:rPr>
            <a:t>導入する</a:t>
          </a:r>
          <a:r>
            <a:rPr kumimoji="1" lang="ja-JP" altLang="ja-JP" sz="1200">
              <a:solidFill>
                <a:schemeClr val="dk1"/>
              </a:solidFill>
              <a:effectLst/>
              <a:latin typeface="+mn-lt"/>
              <a:ea typeface="+mn-ea"/>
              <a:cs typeface="+mn-cs"/>
            </a:rPr>
            <a:t>スマート農機との関連性</a:t>
          </a:r>
          <a:endParaRPr kumimoji="1" lang="en-US" altLang="ja-JP" sz="1200">
            <a:solidFill>
              <a:schemeClr val="dk1"/>
            </a:solidFill>
            <a:effectLst/>
            <a:latin typeface="+mn-lt"/>
            <a:ea typeface="+mn-ea"/>
            <a:cs typeface="+mn-cs"/>
          </a:endParaRPr>
        </a:p>
        <a:p>
          <a:pPr eaLnBrk="1" fontAlgn="auto" latinLnBrk="0" hangingPunct="1"/>
          <a:endParaRPr kumimoji="1" lang="en-US" altLang="ja-JP" sz="1200">
            <a:solidFill>
              <a:schemeClr val="dk1"/>
            </a:solidFill>
            <a:effectLst/>
            <a:latin typeface="+mn-lt"/>
            <a:ea typeface="+mn-ea"/>
            <a:cs typeface="+mn-cs"/>
          </a:endParaRPr>
        </a:p>
        <a:p>
          <a:pPr eaLnBrk="1" fontAlgn="auto" latinLnBrk="0" hangingPunct="1"/>
          <a:r>
            <a:rPr kumimoji="1" lang="ja-JP" altLang="en-US" sz="1400" b="1">
              <a:solidFill>
                <a:schemeClr val="dk1"/>
              </a:solidFill>
              <a:effectLst/>
              <a:latin typeface="+mn-lt"/>
              <a:ea typeface="+mn-ea"/>
              <a:cs typeface="+mn-cs"/>
            </a:rPr>
            <a:t>→「手順２」へ</a:t>
          </a:r>
          <a:endParaRPr lang="ja-JP" altLang="ja-JP" sz="1400" b="1">
            <a:effectLst/>
          </a:endParaRPr>
        </a:p>
      </xdr:txBody>
    </xdr:sp>
    <xdr:clientData/>
  </xdr:twoCellAnchor>
  <xdr:twoCellAnchor>
    <xdr:from>
      <xdr:col>15</xdr:col>
      <xdr:colOff>246592</xdr:colOff>
      <xdr:row>33</xdr:row>
      <xdr:rowOff>102658</xdr:rowOff>
    </xdr:from>
    <xdr:to>
      <xdr:col>43</xdr:col>
      <xdr:colOff>550333</xdr:colOff>
      <xdr:row>43</xdr:row>
      <xdr:rowOff>87576</xdr:rowOff>
    </xdr:to>
    <xdr:sp macro="" textlink="">
      <xdr:nvSpPr>
        <xdr:cNvPr id="17" name="テキスト ボックス 16">
          <a:extLst>
            <a:ext uri="{FF2B5EF4-FFF2-40B4-BE49-F238E27FC236}">
              <a16:creationId xmlns:a16="http://schemas.microsoft.com/office/drawing/2014/main" id="{EB84173C-4D3D-4AF4-8327-CD59980406DC}"/>
            </a:ext>
          </a:extLst>
        </xdr:cNvPr>
        <xdr:cNvSpPr txBox="1"/>
      </xdr:nvSpPr>
      <xdr:spPr>
        <a:xfrm>
          <a:off x="14565842" y="10368491"/>
          <a:ext cx="8844491" cy="3382168"/>
        </a:xfrm>
        <a:prstGeom prst="rect">
          <a:avLst/>
        </a:prstGeom>
        <a:solidFill>
          <a:schemeClr val="accent4">
            <a:lumMod val="20000"/>
            <a:lumOff val="80000"/>
          </a:schemeClr>
        </a:solidFill>
        <a:ln w="28575" cmpd="sng">
          <a:solidFill>
            <a:srgbClr val="FFC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0" lang="en-US" altLang="ja-JP" sz="1600" b="1" i="0" u="none" strike="noStrike">
              <a:solidFill>
                <a:schemeClr val="dk1"/>
              </a:solidFill>
              <a:effectLst/>
              <a:latin typeface="+mn-lt"/>
              <a:ea typeface="+mn-ea"/>
              <a:cs typeface="+mn-cs"/>
            </a:rPr>
            <a:t>【</a:t>
          </a:r>
          <a:r>
            <a:rPr kumimoji="0" lang="ja-JP" altLang="en-US" sz="1600" b="1" i="0" u="none" strike="noStrike">
              <a:solidFill>
                <a:schemeClr val="dk1"/>
              </a:solidFill>
              <a:effectLst/>
              <a:latin typeface="+mn-lt"/>
              <a:ea typeface="+mn-ea"/>
              <a:cs typeface="+mn-cs"/>
            </a:rPr>
            <a:t>手順５　最後に事業目標を入力する</a:t>
          </a:r>
          <a:r>
            <a:rPr kumimoji="0" lang="en-US" altLang="ja-JP" sz="1600" b="1" i="0" u="none" strike="noStrike">
              <a:solidFill>
                <a:schemeClr val="dk1"/>
              </a:solidFill>
              <a:effectLst/>
              <a:latin typeface="+mn-lt"/>
              <a:ea typeface="+mn-ea"/>
              <a:cs typeface="+mn-cs"/>
            </a:rPr>
            <a:t>】</a:t>
          </a:r>
          <a:endParaRPr kumimoji="0" lang="en-US" altLang="ja-JP" sz="1400" b="1" i="0" u="none" strike="noStrike">
            <a:solidFill>
              <a:schemeClr val="dk1"/>
            </a:solidFill>
            <a:effectLst/>
            <a:latin typeface="+mn-lt"/>
            <a:ea typeface="+mn-ea"/>
            <a:cs typeface="+mn-cs"/>
          </a:endParaRPr>
        </a:p>
        <a:p>
          <a:r>
            <a:rPr kumimoji="0" lang="ja-JP" altLang="en-US" sz="1200" b="0" i="0" u="none" strike="noStrike">
              <a:solidFill>
                <a:schemeClr val="dk1"/>
              </a:solidFill>
              <a:effectLst/>
              <a:latin typeface="+mn-lt"/>
              <a:ea typeface="+mn-ea"/>
              <a:cs typeface="+mn-cs"/>
            </a:rPr>
            <a:t>↓スマート農機の導入効果（⑫～⑮（簡易計算の場合）又は⑫～⑲（独自計算））の入力完了後</a:t>
          </a:r>
          <a:endParaRPr kumimoji="0" lang="en-US" altLang="ja-JP" sz="1200" b="0" i="0" u="none" strike="noStrike">
            <a:solidFill>
              <a:schemeClr val="dk1"/>
            </a:solidFill>
            <a:effectLst/>
            <a:latin typeface="+mn-lt"/>
            <a:ea typeface="+mn-ea"/>
            <a:cs typeface="+mn-cs"/>
          </a:endParaRPr>
        </a:p>
        <a:p>
          <a:endParaRPr kumimoji="0" lang="en-US" altLang="ja-JP" sz="1200" b="0" i="0" u="none" strike="noStrike">
            <a:solidFill>
              <a:schemeClr val="dk1"/>
            </a:solidFill>
            <a:effectLst/>
            <a:latin typeface="+mn-lt"/>
            <a:ea typeface="+mn-ea"/>
            <a:cs typeface="+mn-cs"/>
          </a:endParaRPr>
        </a:p>
        <a:p>
          <a:r>
            <a:rPr kumimoji="0" lang="ja-JP" altLang="en-US" sz="1200" b="0" i="0" u="none" strike="noStrike">
              <a:solidFill>
                <a:schemeClr val="dk1"/>
              </a:solidFill>
              <a:effectLst/>
              <a:latin typeface="+mn-lt"/>
              <a:ea typeface="+mn-ea"/>
              <a:cs typeface="+mn-cs"/>
            </a:rPr>
            <a:t>⑳どれくらい収益額を向上させるか目標値を入力する。</a:t>
          </a:r>
          <a:endParaRPr kumimoji="0" lang="en-US" altLang="ja-JP" sz="1200" b="0" i="0" u="none" strike="noStrike">
            <a:solidFill>
              <a:schemeClr val="dk1"/>
            </a:solidFill>
            <a:effectLst/>
            <a:latin typeface="+mn-lt"/>
            <a:ea typeface="+mn-ea"/>
            <a:cs typeface="+mn-cs"/>
          </a:endParaRPr>
        </a:p>
        <a:p>
          <a:r>
            <a:rPr kumimoji="0" lang="ja-JP" altLang="en-US" sz="1200" b="0" i="0" u="none" strike="noStrike">
              <a:solidFill>
                <a:schemeClr val="dk1"/>
              </a:solidFill>
              <a:effectLst/>
              <a:latin typeface="+mn-lt"/>
              <a:ea typeface="+mn-ea"/>
              <a:cs typeface="+mn-cs"/>
            </a:rPr>
            <a:t>　この際、㉑、㉒、㉓を確認し、</a:t>
          </a:r>
          <a:r>
            <a:rPr kumimoji="0" lang="ja-JP" altLang="en-US" sz="1200" b="1" i="0" u="none" strike="noStrike">
              <a:solidFill>
                <a:schemeClr val="dk1"/>
              </a:solidFill>
              <a:effectLst/>
              <a:latin typeface="+mn-lt"/>
              <a:ea typeface="+mn-ea"/>
              <a:cs typeface="+mn-cs"/>
            </a:rPr>
            <a:t>㉒の金額～㉓の金額の間で目標額を設定する</a:t>
          </a:r>
          <a:r>
            <a:rPr kumimoji="0" lang="ja-JP" altLang="en-US" sz="1200" b="0" i="0" u="none" strike="noStrike">
              <a:solidFill>
                <a:schemeClr val="dk1"/>
              </a:solidFill>
              <a:effectLst/>
              <a:latin typeface="+mn-lt"/>
              <a:ea typeface="+mn-ea"/>
              <a:cs typeface="+mn-cs"/>
            </a:rPr>
            <a:t>こと。</a:t>
          </a:r>
          <a:endParaRPr kumimoji="0" lang="en-US" altLang="ja-JP" sz="1200" b="0" i="0" u="none" strike="noStrike">
            <a:solidFill>
              <a:schemeClr val="dk1"/>
            </a:solidFill>
            <a:effectLst/>
            <a:latin typeface="+mn-lt"/>
            <a:ea typeface="+mn-ea"/>
            <a:cs typeface="+mn-cs"/>
          </a:endParaRPr>
        </a:p>
        <a:p>
          <a:r>
            <a:rPr kumimoji="0" lang="ja-JP" altLang="en-US" sz="1200" b="0" i="0" u="none" strike="noStrike">
              <a:solidFill>
                <a:schemeClr val="dk1"/>
              </a:solidFill>
              <a:effectLst/>
              <a:latin typeface="+mn-lt"/>
              <a:ea typeface="+mn-ea"/>
              <a:cs typeface="+mn-cs"/>
            </a:rPr>
            <a:t>　</a:t>
          </a:r>
          <a:r>
            <a:rPr kumimoji="0" lang="en-US" altLang="ja-JP" sz="1200" b="0" i="0" u="sng" strike="noStrike">
              <a:solidFill>
                <a:schemeClr val="dk1"/>
              </a:solidFill>
              <a:effectLst/>
              <a:latin typeface="+mn-lt"/>
              <a:ea typeface="+mn-ea"/>
              <a:cs typeface="+mn-cs"/>
            </a:rPr>
            <a:t>※</a:t>
          </a:r>
          <a:r>
            <a:rPr kumimoji="0" lang="ja-JP" altLang="en-US" sz="1200" b="0" i="0" u="sng" strike="noStrike">
              <a:solidFill>
                <a:schemeClr val="dk1"/>
              </a:solidFill>
              <a:effectLst/>
              <a:latin typeface="+mn-lt"/>
              <a:ea typeface="+mn-ea"/>
              <a:cs typeface="+mn-cs"/>
            </a:rPr>
            <a:t>自身が実現可能と考える目標値を設定してください。</a:t>
          </a:r>
          <a:endParaRPr kumimoji="0" lang="en-US" altLang="ja-JP" sz="1200" b="0" i="0" u="sng" strike="noStrike">
            <a:solidFill>
              <a:schemeClr val="dk1"/>
            </a:solidFill>
            <a:effectLst/>
            <a:latin typeface="+mn-lt"/>
            <a:ea typeface="+mn-ea"/>
            <a:cs typeface="+mn-cs"/>
          </a:endParaRPr>
        </a:p>
        <a:p>
          <a:r>
            <a:rPr kumimoji="0" lang="ja-JP" altLang="en-US" sz="1200" b="0" i="0" u="none" strike="noStrike">
              <a:solidFill>
                <a:schemeClr val="dk1"/>
              </a:solidFill>
              <a:effectLst/>
              <a:latin typeface="+mn-lt"/>
              <a:ea typeface="+mn-ea"/>
              <a:cs typeface="+mn-cs"/>
            </a:rPr>
            <a:t>　　なお、令和</a:t>
          </a:r>
          <a:r>
            <a:rPr kumimoji="0" lang="en-US" altLang="ja-JP" sz="1200" b="0" i="0" u="none" strike="noStrike">
              <a:solidFill>
                <a:schemeClr val="dk1"/>
              </a:solidFill>
              <a:effectLst/>
              <a:latin typeface="+mn-lt"/>
              <a:ea typeface="+mn-ea"/>
              <a:cs typeface="+mn-cs"/>
            </a:rPr>
            <a:t>10</a:t>
          </a:r>
          <a:r>
            <a:rPr kumimoji="0" lang="ja-JP" altLang="en-US" sz="1200" b="0" i="0" u="none" strike="noStrike">
              <a:solidFill>
                <a:schemeClr val="dk1"/>
              </a:solidFill>
              <a:effectLst/>
              <a:latin typeface="+mn-lt"/>
              <a:ea typeface="+mn-ea"/>
              <a:cs typeface="+mn-cs"/>
            </a:rPr>
            <a:t>年に提出いただく事業報告書で実施状況を確認しますのでご承知おきください。</a:t>
          </a:r>
          <a:endParaRPr kumimoji="0" lang="en-US" altLang="ja-JP" sz="1200" b="0" i="0" u="none" strike="noStrike">
            <a:solidFill>
              <a:schemeClr val="dk1"/>
            </a:solidFill>
            <a:effectLst/>
            <a:latin typeface="+mn-lt"/>
            <a:ea typeface="+mn-ea"/>
            <a:cs typeface="+mn-cs"/>
          </a:endParaRPr>
        </a:p>
        <a:p>
          <a:endParaRPr kumimoji="0" lang="en-US" altLang="ja-JP" sz="1200" b="0" i="0" u="none" strike="noStrike">
            <a:solidFill>
              <a:schemeClr val="dk1"/>
            </a:solidFill>
            <a:effectLst/>
            <a:latin typeface="+mn-lt"/>
            <a:ea typeface="+mn-ea"/>
            <a:cs typeface="+mn-cs"/>
          </a:endParaRPr>
        </a:p>
        <a:p>
          <a:r>
            <a:rPr kumimoji="0" lang="ja-JP" altLang="en-US" sz="1200" b="0" i="0" u="none" strike="noStrike">
              <a:solidFill>
                <a:schemeClr val="dk1"/>
              </a:solidFill>
              <a:effectLst/>
              <a:latin typeface="+mn-lt"/>
              <a:ea typeface="+mn-ea"/>
              <a:cs typeface="+mn-cs"/>
            </a:rPr>
            <a:t>（以下入力する必要なし）</a:t>
          </a:r>
          <a:endParaRPr kumimoji="0" lang="en-US" altLang="ja-JP" sz="1200" b="0" i="0" u="none" strike="noStrike">
            <a:solidFill>
              <a:schemeClr val="dk1"/>
            </a:solidFill>
            <a:effectLst/>
            <a:latin typeface="+mn-lt"/>
            <a:ea typeface="+mn-ea"/>
            <a:cs typeface="+mn-cs"/>
          </a:endParaRPr>
        </a:p>
        <a:p>
          <a:r>
            <a:rPr kumimoji="0" lang="ja-JP" altLang="en-US" sz="1200" b="0" i="0" u="none" strike="noStrike">
              <a:solidFill>
                <a:schemeClr val="dk1"/>
              </a:solidFill>
              <a:effectLst/>
              <a:latin typeface="+mn-lt"/>
              <a:ea typeface="+mn-ea"/>
              <a:cs typeface="+mn-cs"/>
            </a:rPr>
            <a:t>㉑「導入効果なし」の場合：事業対象外です。「導入効果あり」の場合：事業対象です。</a:t>
          </a:r>
          <a:endParaRPr kumimoji="0" lang="en-US" altLang="ja-JP" sz="1200" b="0" i="0" u="none" strike="noStrike">
            <a:solidFill>
              <a:schemeClr val="dk1"/>
            </a:solidFill>
            <a:effectLst/>
            <a:latin typeface="+mn-lt"/>
            <a:ea typeface="+mn-ea"/>
            <a:cs typeface="+mn-cs"/>
          </a:endParaRPr>
        </a:p>
        <a:p>
          <a:r>
            <a:rPr kumimoji="0" lang="ja-JP" altLang="en-US" sz="1200" b="0" i="0" u="none" strike="noStrike">
              <a:solidFill>
                <a:schemeClr val="dk1"/>
              </a:solidFill>
              <a:effectLst/>
              <a:latin typeface="+mn-lt"/>
              <a:ea typeface="+mn-ea"/>
              <a:cs typeface="+mn-cs"/>
            </a:rPr>
            <a:t>㉒収益の下限値：導入による収益の増加が導入コストを上回る理論上の下限値</a:t>
          </a:r>
          <a:endParaRPr kumimoji="0" lang="en-US" altLang="ja-JP" sz="1200" b="0" i="0" u="none" strike="noStrike">
            <a:solidFill>
              <a:schemeClr val="dk1"/>
            </a:solidFill>
            <a:effectLst/>
            <a:latin typeface="+mn-lt"/>
            <a:ea typeface="+mn-ea"/>
            <a:cs typeface="+mn-cs"/>
          </a:endParaRPr>
        </a:p>
        <a:p>
          <a:r>
            <a:rPr kumimoji="0" lang="ja-JP" altLang="en-US" sz="1200" b="0" i="0" u="none" strike="noStrike">
              <a:solidFill>
                <a:schemeClr val="dk1"/>
              </a:solidFill>
              <a:effectLst/>
              <a:latin typeface="+mn-lt"/>
              <a:ea typeface="+mn-ea"/>
              <a:cs typeface="+mn-cs"/>
            </a:rPr>
            <a:t>㉓収益の上限値：⑫導入効果（理論値）による収益の理論上の上限値</a:t>
          </a:r>
          <a:endParaRPr kumimoji="0" lang="en-US" altLang="ja-JP" sz="1200" b="0" i="0" u="none" strike="noStrike">
            <a:solidFill>
              <a:schemeClr val="dk1"/>
            </a:solidFill>
            <a:effectLst/>
            <a:latin typeface="+mn-lt"/>
            <a:ea typeface="+mn-ea"/>
            <a:cs typeface="+mn-cs"/>
          </a:endParaRPr>
        </a:p>
        <a:p>
          <a:endParaRPr kumimoji="0" lang="en-US" altLang="ja-JP" sz="1100" b="0" i="0" u="none" strike="noStrike">
            <a:solidFill>
              <a:schemeClr val="dk1"/>
            </a:solidFill>
            <a:effectLst/>
            <a:latin typeface="+mn-lt"/>
            <a:ea typeface="+mn-ea"/>
            <a:cs typeface="+mn-cs"/>
          </a:endParaRPr>
        </a:p>
        <a:p>
          <a:endParaRPr kumimoji="0" lang="en-US" altLang="ja-JP" sz="1100" b="0" i="0" u="none" strike="noStrike">
            <a:solidFill>
              <a:schemeClr val="dk1"/>
            </a:solidFill>
            <a:effectLst/>
            <a:latin typeface="+mn-lt"/>
            <a:ea typeface="+mn-ea"/>
            <a:cs typeface="+mn-cs"/>
          </a:endParaRPr>
        </a:p>
      </xdr:txBody>
    </xdr:sp>
    <xdr:clientData/>
  </xdr:twoCellAnchor>
  <xdr:twoCellAnchor>
    <xdr:from>
      <xdr:col>15</xdr:col>
      <xdr:colOff>260349</xdr:colOff>
      <xdr:row>43</xdr:row>
      <xdr:rowOff>229658</xdr:rowOff>
    </xdr:from>
    <xdr:to>
      <xdr:col>43</xdr:col>
      <xdr:colOff>560917</xdr:colOff>
      <xdr:row>56</xdr:row>
      <xdr:rowOff>40217</xdr:rowOff>
    </xdr:to>
    <xdr:sp macro="" textlink="">
      <xdr:nvSpPr>
        <xdr:cNvPr id="22" name="テキスト ボックス 21">
          <a:extLst>
            <a:ext uri="{FF2B5EF4-FFF2-40B4-BE49-F238E27FC236}">
              <a16:creationId xmlns:a16="http://schemas.microsoft.com/office/drawing/2014/main" id="{42319387-0F73-451B-8667-B5B38E6AC0CD}"/>
            </a:ext>
          </a:extLst>
        </xdr:cNvPr>
        <xdr:cNvSpPr txBox="1"/>
      </xdr:nvSpPr>
      <xdr:spPr>
        <a:xfrm>
          <a:off x="14579599" y="13892741"/>
          <a:ext cx="8841318" cy="3609976"/>
        </a:xfrm>
        <a:prstGeom prst="rect">
          <a:avLst/>
        </a:prstGeom>
        <a:solidFill>
          <a:schemeClr val="accent4">
            <a:lumMod val="20000"/>
            <a:lumOff val="80000"/>
          </a:schemeClr>
        </a:solidFill>
        <a:ln w="28575" cmpd="sng">
          <a:solidFill>
            <a:srgbClr val="FFC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600" b="1">
              <a:solidFill>
                <a:schemeClr val="dk1"/>
              </a:solidFill>
              <a:effectLst/>
              <a:latin typeface="+mn-lt"/>
              <a:ea typeface="+mn-ea"/>
              <a:cs typeface="+mn-cs"/>
            </a:rPr>
            <a:t>【</a:t>
          </a:r>
          <a:r>
            <a:rPr kumimoji="1" lang="ja-JP" altLang="en-US" sz="1600" b="1">
              <a:solidFill>
                <a:schemeClr val="dk1"/>
              </a:solidFill>
              <a:effectLst/>
              <a:latin typeface="+mn-lt"/>
              <a:ea typeface="+mn-ea"/>
              <a:cs typeface="+mn-cs"/>
            </a:rPr>
            <a:t>手順２　次に税務申告書の内容を入力する（収益は自動計算）</a:t>
          </a:r>
          <a:r>
            <a:rPr kumimoji="1" lang="en-US" altLang="ja-JP" sz="1600" b="1">
              <a:solidFill>
                <a:schemeClr val="dk1"/>
              </a:solidFill>
              <a:effectLst/>
              <a:latin typeface="+mn-lt"/>
              <a:ea typeface="+mn-ea"/>
              <a:cs typeface="+mn-cs"/>
            </a:rPr>
            <a:t>】</a:t>
          </a:r>
        </a:p>
        <a:p>
          <a:r>
            <a:rPr kumimoji="1" lang="ja-JP" altLang="en-US" sz="1200">
              <a:solidFill>
                <a:schemeClr val="dk1"/>
              </a:solidFill>
              <a:effectLst/>
              <a:latin typeface="+mn-lt"/>
              <a:ea typeface="+mn-ea"/>
              <a:cs typeface="+mn-cs"/>
            </a:rPr>
            <a:t>⑨</a:t>
          </a:r>
          <a:r>
            <a:rPr kumimoji="1" lang="ja-JP" altLang="ja-JP" sz="1200">
              <a:solidFill>
                <a:schemeClr val="dk1"/>
              </a:solidFill>
              <a:effectLst/>
              <a:latin typeface="+mn-lt"/>
              <a:ea typeface="+mn-ea"/>
              <a:cs typeface="+mn-cs"/>
            </a:rPr>
            <a:t>青色申告決算書等の内容（損益計算書）</a:t>
          </a:r>
          <a:r>
            <a:rPr kumimoji="1" lang="ja-JP" altLang="en-US" sz="1200">
              <a:solidFill>
                <a:schemeClr val="dk1"/>
              </a:solidFill>
              <a:effectLst/>
              <a:latin typeface="+mn-lt"/>
              <a:ea typeface="+mn-ea"/>
              <a:cs typeface="+mn-cs"/>
            </a:rPr>
            <a:t>から</a:t>
          </a:r>
          <a:r>
            <a:rPr kumimoji="1" lang="ja-JP" altLang="ja-JP" sz="1200">
              <a:solidFill>
                <a:schemeClr val="dk1"/>
              </a:solidFill>
              <a:effectLst/>
              <a:latin typeface="+mn-lt"/>
              <a:ea typeface="+mn-ea"/>
              <a:cs typeface="+mn-cs"/>
            </a:rPr>
            <a:t>転記する。</a:t>
          </a:r>
          <a:endParaRPr lang="ja-JP" altLang="ja-JP" sz="1200">
            <a:effectLst/>
          </a:endParaRPr>
        </a:p>
        <a:p>
          <a:r>
            <a:rPr kumimoji="1" lang="ja-JP" altLang="ja-JP" sz="1200">
              <a:solidFill>
                <a:schemeClr val="dk1"/>
              </a:solidFill>
              <a:effectLst/>
              <a:latin typeface="+mn-lt"/>
              <a:ea typeface="+mn-ea"/>
              <a:cs typeface="+mn-cs"/>
            </a:rPr>
            <a:t>　</a:t>
          </a:r>
          <a:r>
            <a:rPr kumimoji="1" lang="en-US" altLang="ja-JP" sz="1200" u="sng">
              <a:solidFill>
                <a:schemeClr val="dk1"/>
              </a:solidFill>
              <a:effectLst/>
              <a:latin typeface="+mn-lt"/>
              <a:ea typeface="+mn-ea"/>
              <a:cs typeface="+mn-cs"/>
            </a:rPr>
            <a:t>※</a:t>
          </a:r>
          <a:r>
            <a:rPr kumimoji="1" lang="ja-JP" altLang="ja-JP" sz="1200" u="sng">
              <a:solidFill>
                <a:schemeClr val="dk1"/>
              </a:solidFill>
              <a:effectLst/>
              <a:latin typeface="+mn-lt"/>
              <a:ea typeface="+mn-ea"/>
              <a:cs typeface="+mn-cs"/>
            </a:rPr>
            <a:t>人件費は「非正規雇用のみ」を記載することに注意！（正規雇用は含</a:t>
          </a:r>
          <a:r>
            <a:rPr kumimoji="1" lang="ja-JP" altLang="en-US" sz="1200" u="sng">
              <a:solidFill>
                <a:schemeClr val="dk1"/>
              </a:solidFill>
              <a:effectLst/>
              <a:latin typeface="+mn-lt"/>
              <a:ea typeface="+mn-ea"/>
              <a:cs typeface="+mn-cs"/>
            </a:rPr>
            <a:t>まない）</a:t>
          </a:r>
          <a:endParaRPr kumimoji="1" lang="en-US" altLang="ja-JP" sz="1200" u="sng">
            <a:solidFill>
              <a:schemeClr val="dk1"/>
            </a:solidFill>
            <a:effectLst/>
            <a:latin typeface="+mn-lt"/>
            <a:ea typeface="+mn-ea"/>
            <a:cs typeface="+mn-cs"/>
          </a:endParaRPr>
        </a:p>
        <a:p>
          <a:endParaRPr lang="ja-JP" altLang="ja-JP" sz="1200">
            <a:effectLst/>
          </a:endParaRPr>
        </a:p>
        <a:p>
          <a:r>
            <a:rPr kumimoji="1" lang="ja-JP" altLang="en-US" sz="1200">
              <a:solidFill>
                <a:schemeClr val="dk1"/>
              </a:solidFill>
              <a:effectLst/>
              <a:latin typeface="+mn-lt"/>
              <a:ea typeface="+mn-ea"/>
              <a:cs typeface="+mn-cs"/>
            </a:rPr>
            <a:t>⑩</a:t>
          </a:r>
          <a:r>
            <a:rPr kumimoji="1" lang="ja-JP" altLang="ja-JP" sz="1200">
              <a:solidFill>
                <a:schemeClr val="dk1"/>
              </a:solidFill>
              <a:effectLst/>
              <a:latin typeface="+mn-lt"/>
              <a:ea typeface="+mn-ea"/>
              <a:cs typeface="+mn-cs"/>
            </a:rPr>
            <a:t>スマート農機を活用する予定の</a:t>
          </a:r>
          <a:r>
            <a:rPr kumimoji="1" lang="ja-JP" altLang="en-US" sz="1200">
              <a:solidFill>
                <a:schemeClr val="dk1"/>
              </a:solidFill>
              <a:effectLst/>
              <a:latin typeface="+mn-lt"/>
              <a:ea typeface="+mn-ea"/>
              <a:cs typeface="+mn-cs"/>
            </a:rPr>
            <a:t>経営類型の作付面積・売上額を</a:t>
          </a:r>
          <a:r>
            <a:rPr kumimoji="1" lang="ja-JP" altLang="ja-JP" sz="1200">
              <a:solidFill>
                <a:schemeClr val="dk1"/>
              </a:solidFill>
              <a:effectLst/>
              <a:latin typeface="+mn-lt"/>
              <a:ea typeface="+mn-ea"/>
              <a:cs typeface="+mn-cs"/>
            </a:rPr>
            <a:t>入力する。</a:t>
          </a:r>
          <a:endParaRPr kumimoji="1" lang="en-US" altLang="ja-JP" sz="1200">
            <a:solidFill>
              <a:schemeClr val="dk1"/>
            </a:solidFill>
            <a:effectLst/>
            <a:latin typeface="+mn-lt"/>
            <a:ea typeface="+mn-ea"/>
            <a:cs typeface="+mn-cs"/>
          </a:endParaRPr>
        </a:p>
        <a:p>
          <a:r>
            <a:rPr kumimoji="1" lang="ja-JP" altLang="en-US" sz="1200">
              <a:solidFill>
                <a:schemeClr val="dk1"/>
              </a:solidFill>
              <a:effectLst/>
              <a:latin typeface="+mn-lt"/>
              <a:ea typeface="+mn-ea"/>
              <a:cs typeface="+mn-cs"/>
            </a:rPr>
            <a:t>　・白色申告の場合、「売上額」は品目の作付面積に応じた按分額など、概算で記入する。</a:t>
          </a:r>
          <a:endParaRPr kumimoji="1" lang="en-US" altLang="ja-JP" sz="1200">
            <a:solidFill>
              <a:schemeClr val="dk1"/>
            </a:solidFill>
            <a:effectLst/>
            <a:latin typeface="+mn-lt"/>
            <a:ea typeface="+mn-ea"/>
            <a:cs typeface="+mn-cs"/>
          </a:endParaRPr>
        </a:p>
        <a:p>
          <a:r>
            <a:rPr kumimoji="1" lang="ja-JP" altLang="en-US" sz="1200">
              <a:solidFill>
                <a:schemeClr val="dk1"/>
              </a:solidFill>
              <a:effectLst/>
              <a:latin typeface="+mn-lt"/>
              <a:ea typeface="+mn-ea"/>
              <a:cs typeface="+mn-cs"/>
            </a:rPr>
            <a:t>　・導入するスマート農機を複数の経営類型で活用して、どちらの経営類型においても収益の向上を目指す場合は、</a:t>
          </a:r>
          <a:endParaRPr kumimoji="1" lang="en-US" altLang="ja-JP" sz="1200">
            <a:solidFill>
              <a:schemeClr val="dk1"/>
            </a:solidFill>
            <a:effectLst/>
            <a:latin typeface="+mn-lt"/>
            <a:ea typeface="+mn-ea"/>
            <a:cs typeface="+mn-cs"/>
          </a:endParaRPr>
        </a:p>
        <a:p>
          <a:r>
            <a:rPr kumimoji="1" lang="ja-JP" altLang="en-US" sz="1200">
              <a:solidFill>
                <a:schemeClr val="dk1"/>
              </a:solidFill>
              <a:effectLst/>
              <a:latin typeface="+mn-lt"/>
              <a:ea typeface="+mn-ea"/>
              <a:cs typeface="+mn-cs"/>
            </a:rPr>
            <a:t>　　該当する経営類型欄すべてに入力する（例：自動操舵トラクタを主穀作・露地野菜両方で使用する）。</a:t>
          </a:r>
          <a:endParaRPr lang="ja-JP" altLang="ja-JP" sz="1200">
            <a:effectLst/>
          </a:endParaRPr>
        </a:p>
        <a:p>
          <a:endParaRPr lang="en-US" altLang="ja-JP" sz="1200" b="0" i="0">
            <a:solidFill>
              <a:schemeClr val="dk1"/>
            </a:solidFill>
            <a:effectLst/>
            <a:latin typeface="+mn-lt"/>
            <a:ea typeface="+mn-ea"/>
            <a:cs typeface="+mn-cs"/>
          </a:endParaRPr>
        </a:p>
        <a:p>
          <a:r>
            <a:rPr lang="ja-JP" altLang="en-US" sz="1200" b="0" i="0">
              <a:solidFill>
                <a:schemeClr val="dk1"/>
              </a:solidFill>
              <a:effectLst/>
              <a:latin typeface="+mn-lt"/>
              <a:ea typeface="+mn-ea"/>
              <a:cs typeface="+mn-cs"/>
            </a:rPr>
            <a:t>⑪</a:t>
          </a:r>
          <a:r>
            <a:rPr lang="ja-JP" altLang="ja-JP" sz="1200" b="0" i="0">
              <a:solidFill>
                <a:schemeClr val="dk1"/>
              </a:solidFill>
              <a:effectLst/>
              <a:latin typeface="+mn-lt"/>
              <a:ea typeface="+mn-ea"/>
              <a:cs typeface="+mn-cs"/>
            </a:rPr>
            <a:t>経営面積のうち、本事業で導入するスマート農業機械を活用する面積を入力する。</a:t>
          </a:r>
          <a:endParaRPr lang="ja-JP" altLang="ja-JP" sz="1200">
            <a:effectLst/>
          </a:endParaRPr>
        </a:p>
        <a:p>
          <a:r>
            <a:rPr lang="ja-JP" altLang="ja-JP" sz="1200" b="0" i="0">
              <a:solidFill>
                <a:schemeClr val="dk1"/>
              </a:solidFill>
              <a:effectLst/>
              <a:latin typeface="+mn-lt"/>
              <a:ea typeface="+mn-ea"/>
              <a:cs typeface="+mn-cs"/>
            </a:rPr>
            <a:t>　</a:t>
          </a:r>
          <a:r>
            <a:rPr lang="en-US" altLang="ja-JP" sz="1200" b="0" i="0" u="sng">
              <a:solidFill>
                <a:schemeClr val="dk1"/>
              </a:solidFill>
              <a:effectLst/>
              <a:latin typeface="+mn-lt"/>
              <a:ea typeface="+mn-ea"/>
              <a:cs typeface="+mn-cs"/>
            </a:rPr>
            <a:t>※</a:t>
          </a:r>
          <a:r>
            <a:rPr lang="ja-JP" altLang="ja-JP" sz="1200" b="0" i="0" u="sng">
              <a:solidFill>
                <a:schemeClr val="dk1"/>
              </a:solidFill>
              <a:effectLst/>
              <a:latin typeface="+mn-lt"/>
              <a:ea typeface="+mn-ea"/>
              <a:cs typeface="+mn-cs"/>
            </a:rPr>
            <a:t>本</a:t>
          </a:r>
          <a:r>
            <a:rPr lang="ja-JP" altLang="en-US" sz="1200" b="0" i="0" u="sng">
              <a:solidFill>
                <a:schemeClr val="dk1"/>
              </a:solidFill>
              <a:effectLst/>
              <a:latin typeface="+mn-lt"/>
              <a:ea typeface="+mn-ea"/>
              <a:cs typeface="+mn-cs"/>
            </a:rPr>
            <a:t>欄は、</a:t>
          </a:r>
          <a:r>
            <a:rPr lang="ja-JP" altLang="ja-JP" sz="1200" b="0" i="0" u="sng">
              <a:solidFill>
                <a:schemeClr val="dk1"/>
              </a:solidFill>
              <a:effectLst/>
              <a:latin typeface="+mn-lt"/>
              <a:ea typeface="+mn-ea"/>
              <a:cs typeface="+mn-cs"/>
            </a:rPr>
            <a:t>税務申告書類の情報ではなく拡大予定面積も含めて</a:t>
          </a:r>
          <a:r>
            <a:rPr lang="ja-JP" altLang="en-US" sz="1200" b="0" i="0" u="sng">
              <a:solidFill>
                <a:schemeClr val="dk1"/>
              </a:solidFill>
              <a:effectLst/>
              <a:latin typeface="+mn-lt"/>
              <a:ea typeface="+mn-ea"/>
              <a:cs typeface="+mn-cs"/>
            </a:rPr>
            <a:t>自身の意向を記入してください</a:t>
          </a:r>
          <a:r>
            <a:rPr lang="ja-JP" altLang="ja-JP" sz="1200" b="0" i="0" u="sng">
              <a:solidFill>
                <a:schemeClr val="dk1"/>
              </a:solidFill>
              <a:effectLst/>
              <a:latin typeface="+mn-lt"/>
              <a:ea typeface="+mn-ea"/>
              <a:cs typeface="+mn-cs"/>
            </a:rPr>
            <a:t>。</a:t>
          </a:r>
          <a:endParaRPr lang="en-US" altLang="ja-JP" sz="1200" b="0" i="0" u="sng">
            <a:solidFill>
              <a:schemeClr val="dk1"/>
            </a:solidFill>
            <a:effectLst/>
            <a:latin typeface="+mn-lt"/>
            <a:ea typeface="+mn-ea"/>
            <a:cs typeface="+mn-cs"/>
          </a:endParaRPr>
        </a:p>
        <a:p>
          <a:endParaRPr lang="en-US" altLang="ja-JP" sz="1200" b="0" i="0" u="sng">
            <a:solidFill>
              <a:schemeClr val="dk1"/>
            </a:solidFill>
            <a:effectLst/>
            <a:latin typeface="+mn-lt"/>
            <a:ea typeface="+mn-ea"/>
            <a:cs typeface="+mn-cs"/>
          </a:endParaRPr>
        </a:p>
        <a:p>
          <a:r>
            <a:rPr lang="ja-JP" altLang="en-US" sz="1400" b="1" i="0" u="none">
              <a:solidFill>
                <a:schemeClr val="dk1"/>
              </a:solidFill>
              <a:effectLst/>
              <a:latin typeface="+mn-lt"/>
              <a:ea typeface="+mn-ea"/>
              <a:cs typeface="+mn-cs"/>
            </a:rPr>
            <a:t>→「手順３」へ</a:t>
          </a:r>
          <a:endParaRPr lang="ja-JP" altLang="ja-JP" sz="1400" b="1" i="0" u="none">
            <a:effectLst/>
          </a:endParaRPr>
        </a:p>
      </xdr:txBody>
    </xdr:sp>
    <xdr:clientData/>
  </xdr:twoCellAnchor>
  <xdr:twoCellAnchor>
    <xdr:from>
      <xdr:col>15</xdr:col>
      <xdr:colOff>267758</xdr:colOff>
      <xdr:row>63</xdr:row>
      <xdr:rowOff>207433</xdr:rowOff>
    </xdr:from>
    <xdr:to>
      <xdr:col>43</xdr:col>
      <xdr:colOff>574675</xdr:colOff>
      <xdr:row>74</xdr:row>
      <xdr:rowOff>116151</xdr:rowOff>
    </xdr:to>
    <xdr:sp macro="" textlink="">
      <xdr:nvSpPr>
        <xdr:cNvPr id="24" name="テキスト ボックス 23">
          <a:extLst>
            <a:ext uri="{FF2B5EF4-FFF2-40B4-BE49-F238E27FC236}">
              <a16:creationId xmlns:a16="http://schemas.microsoft.com/office/drawing/2014/main" id="{E65B0E41-5657-49F8-8977-1C9C41226CC4}"/>
            </a:ext>
          </a:extLst>
        </xdr:cNvPr>
        <xdr:cNvSpPr txBox="1"/>
      </xdr:nvSpPr>
      <xdr:spPr>
        <a:xfrm>
          <a:off x="14587008" y="19670183"/>
          <a:ext cx="22627167" cy="3782218"/>
        </a:xfrm>
        <a:prstGeom prst="rect">
          <a:avLst/>
        </a:prstGeom>
        <a:solidFill>
          <a:schemeClr val="accent4">
            <a:lumMod val="20000"/>
            <a:lumOff val="80000"/>
          </a:schemeClr>
        </a:solidFill>
        <a:ln w="28575" cmpd="sng">
          <a:solidFill>
            <a:srgbClr val="FFC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600" b="1">
              <a:solidFill>
                <a:schemeClr val="dk1"/>
              </a:solidFill>
              <a:effectLst/>
              <a:latin typeface="+mn-lt"/>
              <a:ea typeface="+mn-ea"/>
              <a:cs typeface="+mn-cs"/>
            </a:rPr>
            <a:t>【</a:t>
          </a:r>
          <a:r>
            <a:rPr kumimoji="1" lang="ja-JP" altLang="en-US" sz="1600" b="1">
              <a:solidFill>
                <a:schemeClr val="dk1"/>
              </a:solidFill>
              <a:effectLst/>
              <a:latin typeface="+mn-lt"/>
              <a:ea typeface="+mn-ea"/>
              <a:cs typeface="+mn-cs"/>
            </a:rPr>
            <a:t>手順３　導入効果（簡易計算）の内容を入力する</a:t>
          </a:r>
          <a:r>
            <a:rPr kumimoji="1" lang="en-US" altLang="ja-JP" sz="1600" b="1">
              <a:solidFill>
                <a:schemeClr val="dk1"/>
              </a:solidFill>
              <a:effectLst/>
              <a:latin typeface="+mn-lt"/>
              <a:ea typeface="+mn-ea"/>
              <a:cs typeface="+mn-cs"/>
            </a:rPr>
            <a:t>】</a:t>
          </a:r>
          <a:endParaRPr kumimoji="1" lang="en-US" altLang="ja-JP" sz="1200" b="1">
            <a:solidFill>
              <a:schemeClr val="dk1"/>
            </a:solidFill>
            <a:effectLst/>
            <a:latin typeface="+mn-lt"/>
            <a:ea typeface="+mn-ea"/>
            <a:cs typeface="+mn-cs"/>
          </a:endParaRPr>
        </a:p>
        <a:p>
          <a:pPr eaLnBrk="1" fontAlgn="auto" latinLnBrk="0" hangingPunct="1"/>
          <a:r>
            <a:rPr kumimoji="1" lang="ja-JP" altLang="ja-JP" sz="1200">
              <a:solidFill>
                <a:schemeClr val="dk1"/>
              </a:solidFill>
              <a:effectLst/>
              <a:latin typeface="+mn-lt"/>
              <a:ea typeface="+mn-ea"/>
              <a:cs typeface="+mn-cs"/>
            </a:rPr>
            <a:t>⑫該当する経営類型で簡易計算表に記載のあるスマート農機を購入する場合、プルダウンリストから✓を選択する。</a:t>
          </a:r>
          <a:endParaRPr lang="ja-JP" altLang="ja-JP" sz="1200">
            <a:effectLst/>
          </a:endParaRPr>
        </a:p>
        <a:p>
          <a:r>
            <a:rPr kumimoji="1" lang="ja-JP" altLang="ja-JP" sz="1200">
              <a:solidFill>
                <a:schemeClr val="dk1"/>
              </a:solidFill>
              <a:effectLst/>
              <a:latin typeface="+mn-lt"/>
              <a:ea typeface="+mn-ea"/>
              <a:cs typeface="+mn-cs"/>
            </a:rPr>
            <a:t>　（スマート農機名の横「－」の部分）　</a:t>
          </a:r>
          <a:endParaRPr lang="ja-JP" altLang="ja-JP" sz="1200">
            <a:effectLst/>
          </a:endParaRPr>
        </a:p>
        <a:p>
          <a:r>
            <a:rPr kumimoji="1" lang="ja-JP" altLang="en-US" sz="1200">
              <a:solidFill>
                <a:schemeClr val="dk1"/>
              </a:solidFill>
              <a:effectLst/>
              <a:latin typeface="+mn-lt"/>
              <a:ea typeface="+mn-ea"/>
              <a:cs typeface="+mn-cs"/>
            </a:rPr>
            <a:t>　</a:t>
          </a:r>
          <a:endParaRPr kumimoji="1" lang="en-US" altLang="ja-JP" sz="12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a:solidFill>
                <a:schemeClr val="dk1"/>
              </a:solidFill>
              <a:effectLst/>
              <a:latin typeface="+mn-lt"/>
              <a:ea typeface="+mn-ea"/>
              <a:cs typeface="+mn-cs"/>
            </a:rPr>
            <a:t>→</a:t>
          </a:r>
          <a:r>
            <a:rPr kumimoji="1" lang="ja-JP" altLang="ja-JP" sz="1400" b="1">
              <a:solidFill>
                <a:schemeClr val="dk1"/>
              </a:solidFill>
              <a:effectLst/>
              <a:latin typeface="+mn-lt"/>
              <a:ea typeface="+mn-ea"/>
              <a:cs typeface="+mn-cs"/>
            </a:rPr>
            <a:t>入力が終わったら「手順５」</a:t>
          </a:r>
          <a:r>
            <a:rPr kumimoji="1" lang="ja-JP" altLang="en-US" sz="1400" b="1">
              <a:solidFill>
                <a:schemeClr val="dk1"/>
              </a:solidFill>
              <a:effectLst/>
              <a:latin typeface="+mn-lt"/>
              <a:ea typeface="+mn-ea"/>
              <a:cs typeface="+mn-cs"/>
            </a:rPr>
            <a:t>⑳</a:t>
          </a:r>
          <a:r>
            <a:rPr kumimoji="1" lang="ja-JP" altLang="ja-JP" sz="1400" b="1">
              <a:solidFill>
                <a:schemeClr val="dk1"/>
              </a:solidFill>
              <a:effectLst/>
              <a:latin typeface="+mn-lt"/>
              <a:ea typeface="+mn-ea"/>
              <a:cs typeface="+mn-cs"/>
            </a:rPr>
            <a:t>目標収益額の入力に戻る</a:t>
          </a:r>
          <a:endParaRPr lang="ja-JP" altLang="ja-JP" sz="1400" b="1">
            <a:effectLst/>
          </a:endParaRPr>
        </a:p>
        <a:p>
          <a:endParaRPr kumimoji="1" lang="en-US" altLang="ja-JP" sz="1200">
            <a:solidFill>
              <a:schemeClr val="dk1"/>
            </a:solidFill>
            <a:effectLst/>
            <a:latin typeface="+mn-lt"/>
            <a:ea typeface="+mn-ea"/>
            <a:cs typeface="+mn-cs"/>
          </a:endParaRPr>
        </a:p>
        <a:p>
          <a:endParaRPr kumimoji="1" lang="en-US" altLang="ja-JP" sz="1200">
            <a:solidFill>
              <a:schemeClr val="dk1"/>
            </a:solidFill>
            <a:effectLst/>
            <a:latin typeface="+mn-lt"/>
            <a:ea typeface="+mn-ea"/>
            <a:cs typeface="+mn-cs"/>
          </a:endParaRPr>
        </a:p>
        <a:p>
          <a:r>
            <a:rPr kumimoji="1" lang="ja-JP" altLang="en-US" sz="1200">
              <a:solidFill>
                <a:schemeClr val="dk1"/>
              </a:solidFill>
              <a:effectLst/>
              <a:latin typeface="+mn-lt"/>
              <a:ea typeface="+mn-ea"/>
              <a:cs typeface="+mn-cs"/>
            </a:rPr>
            <a:t>（以下入力する必要なし）</a:t>
          </a:r>
          <a:endParaRPr kumimoji="1" lang="en-US" altLang="ja-JP" sz="1200">
            <a:solidFill>
              <a:schemeClr val="dk1"/>
            </a:solidFill>
            <a:effectLst/>
            <a:latin typeface="+mn-lt"/>
            <a:ea typeface="+mn-ea"/>
            <a:cs typeface="+mn-cs"/>
          </a:endParaRPr>
        </a:p>
        <a:p>
          <a:r>
            <a:rPr kumimoji="1" lang="ja-JP" altLang="en-US" sz="1200">
              <a:solidFill>
                <a:schemeClr val="dk1"/>
              </a:solidFill>
              <a:effectLst/>
              <a:latin typeface="+mn-lt"/>
              <a:ea typeface="+mn-ea"/>
              <a:cs typeface="+mn-cs"/>
            </a:rPr>
            <a:t>⑬導入効果（理論値）　　：諸々の制限がなく、スマート農機を最大限発揮できたと仮定した場合の経済効果を試算した値。</a:t>
          </a:r>
          <a:endParaRPr kumimoji="1" lang="en-US" altLang="ja-JP" sz="1200">
            <a:solidFill>
              <a:schemeClr val="dk1"/>
            </a:solidFill>
            <a:effectLst/>
            <a:latin typeface="+mn-lt"/>
            <a:ea typeface="+mn-ea"/>
            <a:cs typeface="+mn-cs"/>
          </a:endParaRPr>
        </a:p>
        <a:p>
          <a:r>
            <a:rPr kumimoji="1" lang="ja-JP" altLang="en-US" sz="1200">
              <a:solidFill>
                <a:schemeClr val="dk1"/>
              </a:solidFill>
              <a:effectLst/>
              <a:latin typeface="+mn-lt"/>
              <a:ea typeface="+mn-ea"/>
              <a:cs typeface="+mn-cs"/>
            </a:rPr>
            <a:t>⑭主な取組内容　　　　　：⑭の中で効果が大きい内容を記載している（経営面積の拡大や収量の向上等）。</a:t>
          </a:r>
          <a:endParaRPr kumimoji="1" lang="en-US" altLang="ja-JP" sz="1200">
            <a:solidFill>
              <a:schemeClr val="dk1"/>
            </a:solidFill>
            <a:effectLst/>
            <a:latin typeface="+mn-lt"/>
            <a:ea typeface="+mn-ea"/>
            <a:cs typeface="+mn-cs"/>
          </a:endParaRPr>
        </a:p>
        <a:p>
          <a:r>
            <a:rPr kumimoji="1" lang="ja-JP" altLang="en-US" sz="1200">
              <a:solidFill>
                <a:schemeClr val="dk1"/>
              </a:solidFill>
              <a:effectLst/>
              <a:latin typeface="+mn-lt"/>
              <a:ea typeface="+mn-ea"/>
              <a:cs typeface="+mn-cs"/>
            </a:rPr>
            <a:t>⑮面積拡大割合（最大値）：どの程度経営面積を拡大すると理論値の値になるのかを示している。</a:t>
          </a:r>
          <a:br>
            <a:rPr kumimoji="1" lang="en-US" altLang="ja-JP" sz="1200">
              <a:solidFill>
                <a:schemeClr val="dk1"/>
              </a:solidFill>
              <a:effectLst/>
              <a:latin typeface="+mn-lt"/>
              <a:ea typeface="+mn-ea"/>
              <a:cs typeface="+mn-cs"/>
            </a:rPr>
          </a:br>
          <a:r>
            <a:rPr kumimoji="1" lang="ja-JP" altLang="en-US" sz="1200">
              <a:solidFill>
                <a:schemeClr val="dk1"/>
              </a:solidFill>
              <a:effectLst/>
              <a:latin typeface="+mn-lt"/>
              <a:ea typeface="+mn-ea"/>
              <a:cs typeface="+mn-cs"/>
            </a:rPr>
            <a:t>　</a:t>
          </a:r>
          <a:r>
            <a:rPr kumimoji="1" lang="en-US" altLang="ja-JP" sz="1200">
              <a:solidFill>
                <a:schemeClr val="dk1"/>
              </a:solidFill>
              <a:effectLst/>
              <a:latin typeface="+mn-lt"/>
              <a:ea typeface="+mn-ea"/>
              <a:cs typeface="+mn-cs"/>
            </a:rPr>
            <a:t>※</a:t>
          </a:r>
          <a:r>
            <a:rPr kumimoji="1" lang="ja-JP" altLang="en-US" sz="1200">
              <a:solidFill>
                <a:schemeClr val="dk1"/>
              </a:solidFill>
              <a:effectLst/>
              <a:latin typeface="+mn-lt"/>
              <a:ea typeface="+mn-ea"/>
              <a:cs typeface="+mn-cs"/>
            </a:rPr>
            <a:t>選択したスマート農機によっては、導入効果が高く表示される場合があるため、収益目標設定の参考程度とすること。</a:t>
          </a:r>
          <a:endParaRPr kumimoji="1" lang="en-US" altLang="ja-JP" sz="1200">
            <a:solidFill>
              <a:schemeClr val="dk1"/>
            </a:solidFill>
            <a:effectLst/>
            <a:latin typeface="+mn-lt"/>
            <a:ea typeface="+mn-ea"/>
            <a:cs typeface="+mn-cs"/>
          </a:endParaRPr>
        </a:p>
        <a:p>
          <a:endParaRPr kumimoji="1" lang="en-US" altLang="ja-JP" sz="1200">
            <a:solidFill>
              <a:schemeClr val="dk1"/>
            </a:solidFill>
            <a:effectLst/>
            <a:latin typeface="+mn-lt"/>
            <a:ea typeface="+mn-ea"/>
            <a:cs typeface="+mn-cs"/>
          </a:endParaRPr>
        </a:p>
        <a:p>
          <a:r>
            <a:rPr kumimoji="1" lang="ja-JP" altLang="en-US" sz="1400" b="1">
              <a:solidFill>
                <a:schemeClr val="dk1"/>
              </a:solidFill>
              <a:effectLst/>
              <a:latin typeface="+mn-lt"/>
              <a:ea typeface="+mn-ea"/>
              <a:cs typeface="+mn-cs"/>
            </a:rPr>
            <a:t>→該当する欄がない場合は「手順４」へ</a:t>
          </a:r>
          <a:endParaRPr kumimoji="1" lang="en-US" altLang="ja-JP" sz="1200" b="1">
            <a:solidFill>
              <a:schemeClr val="dk1"/>
            </a:solidFill>
            <a:effectLst/>
            <a:latin typeface="+mn-lt"/>
            <a:ea typeface="+mn-ea"/>
            <a:cs typeface="+mn-cs"/>
          </a:endParaRPr>
        </a:p>
      </xdr:txBody>
    </xdr:sp>
    <xdr:clientData/>
  </xdr:twoCellAnchor>
  <xdr:twoCellAnchor>
    <xdr:from>
      <xdr:col>15</xdr:col>
      <xdr:colOff>334433</xdr:colOff>
      <xdr:row>79</xdr:row>
      <xdr:rowOff>21166</xdr:rowOff>
    </xdr:from>
    <xdr:to>
      <xdr:col>43</xdr:col>
      <xdr:colOff>582083</xdr:colOff>
      <xdr:row>89</xdr:row>
      <xdr:rowOff>162188</xdr:rowOff>
    </xdr:to>
    <xdr:sp macro="" textlink="">
      <xdr:nvSpPr>
        <xdr:cNvPr id="25" name="テキスト ボックス 24">
          <a:extLst>
            <a:ext uri="{FF2B5EF4-FFF2-40B4-BE49-F238E27FC236}">
              <a16:creationId xmlns:a16="http://schemas.microsoft.com/office/drawing/2014/main" id="{A57CFD62-B56F-4803-8C53-0FF3FD2E8EC1}"/>
            </a:ext>
          </a:extLst>
        </xdr:cNvPr>
        <xdr:cNvSpPr txBox="1"/>
      </xdr:nvSpPr>
      <xdr:spPr>
        <a:xfrm>
          <a:off x="14653683" y="25071916"/>
          <a:ext cx="8788400" cy="2818605"/>
        </a:xfrm>
        <a:prstGeom prst="rect">
          <a:avLst/>
        </a:prstGeom>
        <a:solidFill>
          <a:schemeClr val="accent4">
            <a:lumMod val="20000"/>
            <a:lumOff val="80000"/>
          </a:schemeClr>
        </a:solidFill>
        <a:ln w="28575" cmpd="sng">
          <a:solidFill>
            <a:srgbClr val="FFC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600" b="1">
              <a:solidFill>
                <a:schemeClr val="dk1"/>
              </a:solidFill>
              <a:effectLst/>
              <a:latin typeface="+mn-lt"/>
              <a:ea typeface="+mn-ea"/>
              <a:cs typeface="+mn-cs"/>
            </a:rPr>
            <a:t>【</a:t>
          </a:r>
          <a:r>
            <a:rPr kumimoji="1" lang="ja-JP" altLang="en-US" sz="1600" b="1">
              <a:solidFill>
                <a:schemeClr val="dk1"/>
              </a:solidFill>
              <a:effectLst/>
              <a:latin typeface="+mn-lt"/>
              <a:ea typeface="+mn-ea"/>
              <a:cs typeface="+mn-cs"/>
            </a:rPr>
            <a:t>手順４　導入効果（独自計算）の内容を入力する</a:t>
          </a:r>
          <a:r>
            <a:rPr kumimoji="1" lang="en-US" altLang="ja-JP" sz="1600" b="1">
              <a:solidFill>
                <a:schemeClr val="dk1"/>
              </a:solidFill>
              <a:effectLst/>
              <a:latin typeface="+mn-lt"/>
              <a:ea typeface="+mn-ea"/>
              <a:cs typeface="+mn-cs"/>
            </a:rPr>
            <a:t>】</a:t>
          </a:r>
        </a:p>
        <a:p>
          <a:r>
            <a:rPr kumimoji="1" lang="ja-JP" altLang="en-US" sz="1200">
              <a:solidFill>
                <a:schemeClr val="dk1"/>
              </a:solidFill>
              <a:effectLst/>
              <a:latin typeface="+mn-lt"/>
              <a:ea typeface="+mn-ea"/>
              <a:cs typeface="+mn-cs"/>
            </a:rPr>
            <a:t>⑯農林振興センター名、または農業技術研究センター農業革新支援担当名（畜産の場合は家畜保健衛生所名）を記入する。</a:t>
          </a:r>
          <a:endParaRPr kumimoji="1" lang="en-US" altLang="ja-JP" sz="1200">
            <a:solidFill>
              <a:schemeClr val="dk1"/>
            </a:solidFill>
            <a:effectLst/>
            <a:latin typeface="+mn-lt"/>
            <a:ea typeface="+mn-ea"/>
            <a:cs typeface="+mn-cs"/>
          </a:endParaRPr>
        </a:p>
        <a:p>
          <a:r>
            <a:rPr kumimoji="1" lang="ja-JP" altLang="en-US" sz="1200">
              <a:solidFill>
                <a:schemeClr val="dk1"/>
              </a:solidFill>
              <a:effectLst/>
              <a:latin typeface="+mn-lt"/>
              <a:ea typeface="+mn-ea"/>
              <a:cs typeface="+mn-cs"/>
            </a:rPr>
            <a:t>⑰「９（１）簡易計算」を使用せず、自身で計算する場合は☑する。</a:t>
          </a:r>
          <a:endParaRPr kumimoji="1" lang="en-US" altLang="ja-JP" sz="1200">
            <a:solidFill>
              <a:schemeClr val="dk1"/>
            </a:solidFill>
            <a:effectLst/>
            <a:latin typeface="+mn-lt"/>
            <a:ea typeface="+mn-ea"/>
            <a:cs typeface="+mn-cs"/>
          </a:endParaRPr>
        </a:p>
        <a:p>
          <a:r>
            <a:rPr kumimoji="1" lang="ja-JP" altLang="en-US" sz="1200">
              <a:solidFill>
                <a:schemeClr val="dk1"/>
              </a:solidFill>
              <a:effectLst/>
              <a:latin typeface="+mn-lt"/>
              <a:ea typeface="+mn-ea"/>
              <a:cs typeface="+mn-cs"/>
            </a:rPr>
            <a:t>⑱</a:t>
          </a:r>
          <a:r>
            <a:rPr kumimoji="1" lang="ja-JP" altLang="ja-JP" sz="1200">
              <a:solidFill>
                <a:schemeClr val="dk1"/>
              </a:solidFill>
              <a:effectLst/>
              <a:latin typeface="+mn-lt"/>
              <a:ea typeface="+mn-ea"/>
              <a:cs typeface="+mn-cs"/>
            </a:rPr>
            <a:t>独自計算と簡易計算を併用する場合は、☑する（</a:t>
          </a:r>
          <a:r>
            <a:rPr kumimoji="1" lang="ja-JP" altLang="ja-JP" sz="1200" u="sng">
              <a:solidFill>
                <a:schemeClr val="dk1"/>
              </a:solidFill>
              <a:effectLst/>
              <a:latin typeface="+mn-lt"/>
              <a:ea typeface="+mn-ea"/>
              <a:cs typeface="+mn-cs"/>
            </a:rPr>
            <a:t>この場合</a:t>
          </a:r>
          <a:r>
            <a:rPr kumimoji="1" lang="ja-JP" altLang="en-US" sz="1200" u="sng">
              <a:solidFill>
                <a:schemeClr val="dk1"/>
              </a:solidFill>
              <a:effectLst/>
              <a:latin typeface="+mn-lt"/>
              <a:ea typeface="+mn-ea"/>
              <a:cs typeface="+mn-cs"/>
            </a:rPr>
            <a:t>⑰</a:t>
          </a:r>
          <a:r>
            <a:rPr kumimoji="1" lang="ja-JP" altLang="ja-JP" sz="1200" u="sng">
              <a:solidFill>
                <a:schemeClr val="dk1"/>
              </a:solidFill>
              <a:effectLst/>
              <a:latin typeface="+mn-lt"/>
              <a:ea typeface="+mn-ea"/>
              <a:cs typeface="+mn-cs"/>
            </a:rPr>
            <a:t>に☑は付けない</a:t>
          </a:r>
          <a:r>
            <a:rPr kumimoji="1" lang="ja-JP" altLang="ja-JP" sz="1200">
              <a:solidFill>
                <a:schemeClr val="dk1"/>
              </a:solidFill>
              <a:effectLst/>
              <a:latin typeface="+mn-lt"/>
              <a:ea typeface="+mn-ea"/>
              <a:cs typeface="+mn-cs"/>
            </a:rPr>
            <a:t>）。</a:t>
          </a:r>
          <a:endParaRPr lang="ja-JP" altLang="ja-JP" sz="1200">
            <a:effectLst/>
          </a:endParaRPr>
        </a:p>
        <a:p>
          <a:r>
            <a:rPr kumimoji="1" lang="ja-JP" altLang="ja-JP" sz="1200">
              <a:solidFill>
                <a:schemeClr val="dk1"/>
              </a:solidFill>
              <a:effectLst/>
              <a:latin typeface="+mn-lt"/>
              <a:ea typeface="+mn-ea"/>
              <a:cs typeface="+mn-cs"/>
            </a:rPr>
            <a:t>　</a:t>
          </a:r>
          <a:r>
            <a:rPr kumimoji="1" lang="en-US" altLang="ja-JP" sz="1200" u="sng">
              <a:solidFill>
                <a:schemeClr val="dk1"/>
              </a:solidFill>
              <a:effectLst/>
              <a:latin typeface="+mn-lt"/>
              <a:ea typeface="+mn-ea"/>
              <a:cs typeface="+mn-cs"/>
            </a:rPr>
            <a:t>※</a:t>
          </a:r>
          <a:r>
            <a:rPr kumimoji="1" lang="ja-JP" altLang="ja-JP" sz="1200" u="sng">
              <a:solidFill>
                <a:schemeClr val="dk1"/>
              </a:solidFill>
              <a:effectLst/>
              <a:latin typeface="+mn-lt"/>
              <a:ea typeface="+mn-ea"/>
              <a:cs typeface="+mn-cs"/>
            </a:rPr>
            <a:t>独自計算では簡易計算の対象農機以外のみ</a:t>
          </a:r>
          <a:r>
            <a:rPr kumimoji="1" lang="ja-JP" altLang="en-US" sz="1200" u="sng">
              <a:solidFill>
                <a:schemeClr val="dk1"/>
              </a:solidFill>
              <a:effectLst/>
              <a:latin typeface="+mn-lt"/>
              <a:ea typeface="+mn-ea"/>
              <a:cs typeface="+mn-cs"/>
            </a:rPr>
            <a:t>を</a:t>
          </a:r>
          <a:r>
            <a:rPr kumimoji="1" lang="ja-JP" altLang="ja-JP" sz="1200" u="sng">
              <a:solidFill>
                <a:schemeClr val="dk1"/>
              </a:solidFill>
              <a:effectLst/>
              <a:latin typeface="+mn-lt"/>
              <a:ea typeface="+mn-ea"/>
              <a:cs typeface="+mn-cs"/>
            </a:rPr>
            <a:t>計算すること。</a:t>
          </a:r>
          <a:endParaRPr lang="ja-JP" altLang="ja-JP" sz="1200">
            <a:effectLst/>
          </a:endParaRPr>
        </a:p>
        <a:p>
          <a:r>
            <a:rPr kumimoji="1" lang="ja-JP" altLang="en-US" sz="1200">
              <a:solidFill>
                <a:schemeClr val="dk1"/>
              </a:solidFill>
              <a:effectLst/>
              <a:latin typeface="+mn-lt"/>
              <a:ea typeface="+mn-ea"/>
              <a:cs typeface="+mn-cs"/>
            </a:rPr>
            <a:t>⑲</a:t>
          </a:r>
          <a:r>
            <a:rPr kumimoji="1" lang="ja-JP" altLang="ja-JP" sz="1200">
              <a:solidFill>
                <a:schemeClr val="dk1"/>
              </a:solidFill>
              <a:effectLst/>
              <a:latin typeface="+mn-lt"/>
              <a:ea typeface="+mn-ea"/>
              <a:cs typeface="+mn-cs"/>
            </a:rPr>
            <a:t>計算結果を入力する（計算の根拠をイで記述する）。</a:t>
          </a:r>
          <a:endParaRPr kumimoji="1" lang="en-US" altLang="ja-JP" sz="1200">
            <a:solidFill>
              <a:schemeClr val="dk1"/>
            </a:solidFill>
            <a:effectLst/>
            <a:latin typeface="+mn-lt"/>
            <a:ea typeface="+mn-ea"/>
            <a:cs typeface="+mn-cs"/>
          </a:endParaRPr>
        </a:p>
        <a:p>
          <a:endParaRPr kumimoji="1" lang="en-US" altLang="ja-JP" sz="1200">
            <a:solidFill>
              <a:schemeClr val="dk1"/>
            </a:solidFill>
            <a:effectLst/>
            <a:latin typeface="+mn-lt"/>
            <a:ea typeface="+mn-ea"/>
            <a:cs typeface="+mn-cs"/>
          </a:endParaRPr>
        </a:p>
        <a:p>
          <a:endParaRPr lang="ja-JP" altLang="ja-JP" sz="1200">
            <a:effectLst/>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a:solidFill>
                <a:schemeClr val="dk1"/>
              </a:solidFill>
              <a:effectLst/>
              <a:latin typeface="+mn-lt"/>
              <a:ea typeface="+mn-ea"/>
              <a:cs typeface="+mn-cs"/>
            </a:rPr>
            <a:t>→</a:t>
          </a:r>
          <a:r>
            <a:rPr kumimoji="1" lang="ja-JP" altLang="ja-JP" sz="1400" b="1">
              <a:solidFill>
                <a:schemeClr val="dk1"/>
              </a:solidFill>
              <a:effectLst/>
              <a:latin typeface="+mn-lt"/>
              <a:ea typeface="+mn-ea"/>
              <a:cs typeface="+mn-cs"/>
            </a:rPr>
            <a:t>入力が終わったら</a:t>
          </a:r>
          <a:r>
            <a:rPr kumimoji="1" lang="ja-JP" altLang="en-US" sz="1400" b="1">
              <a:solidFill>
                <a:schemeClr val="dk1"/>
              </a:solidFill>
              <a:effectLst/>
              <a:latin typeface="+mn-lt"/>
              <a:ea typeface="+mn-ea"/>
              <a:cs typeface="+mn-cs"/>
            </a:rPr>
            <a:t>「手順５」⑳</a:t>
          </a:r>
          <a:r>
            <a:rPr kumimoji="1" lang="ja-JP" altLang="ja-JP" sz="1400" b="1">
              <a:solidFill>
                <a:schemeClr val="dk1"/>
              </a:solidFill>
              <a:effectLst/>
              <a:latin typeface="+mn-lt"/>
              <a:ea typeface="+mn-ea"/>
              <a:cs typeface="+mn-cs"/>
            </a:rPr>
            <a:t>目標収益額の入力に戻る</a:t>
          </a:r>
          <a:endParaRPr kumimoji="1" lang="en-US" altLang="ja-JP" sz="1400" b="1">
            <a:solidFill>
              <a:schemeClr val="dk1"/>
            </a:solidFill>
            <a:effectLst/>
            <a:latin typeface="+mn-lt"/>
            <a:ea typeface="+mn-ea"/>
            <a:cs typeface="+mn-cs"/>
          </a:endParaRPr>
        </a:p>
      </xdr:txBody>
    </xdr:sp>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DAED16-C172-4166-A349-F27A1FD4FD15}">
  <sheetPr>
    <tabColor rgb="FF00B0F0"/>
  </sheetPr>
  <dimension ref="A1:AK112"/>
  <sheetViews>
    <sheetView showGridLines="0" tabSelected="1" view="pageBreakPreview" zoomScale="90" zoomScaleNormal="100" zoomScaleSheetLayoutView="90" zoomScalePageLayoutView="10" workbookViewId="0">
      <selection activeCell="A2" sqref="A2:N2"/>
    </sheetView>
  </sheetViews>
  <sheetFormatPr defaultColWidth="8.58203125" defaultRowHeight="13" outlineLevelCol="1"/>
  <cols>
    <col min="1" max="1" width="3.58203125" style="49" customWidth="1"/>
    <col min="2" max="5" width="12.58203125" style="49" customWidth="1"/>
    <col min="6" max="6" width="13.75" style="49" customWidth="1"/>
    <col min="7" max="8" width="12.58203125" style="49" customWidth="1"/>
    <col min="9" max="9" width="12.83203125" style="49" customWidth="1"/>
    <col min="10" max="10" width="12.4140625" style="49" customWidth="1"/>
    <col min="11" max="14" width="12.58203125" style="49" customWidth="1"/>
    <col min="15" max="15" width="19.33203125" style="49" customWidth="1"/>
    <col min="16" max="16" width="9.25" style="49" customWidth="1"/>
    <col min="17" max="17" width="7.08203125" style="49" customWidth="1"/>
    <col min="18" max="22" width="8.58203125" style="49"/>
    <col min="23" max="23" width="8.58203125" style="49" hidden="1" customWidth="1" outlineLevel="1"/>
    <col min="24" max="24" width="11.08203125" style="49" hidden="1" customWidth="1" outlineLevel="1"/>
    <col min="25" max="25" width="26.83203125" style="49" hidden="1" customWidth="1" outlineLevel="1"/>
    <col min="26" max="26" width="17.33203125" style="49" hidden="1" customWidth="1" outlineLevel="1"/>
    <col min="27" max="27" width="32.75" style="49" hidden="1" customWidth="1" outlineLevel="1"/>
    <col min="28" max="28" width="8.58203125" style="49" hidden="1" customWidth="1" outlineLevel="1"/>
    <col min="29" max="29" width="11.25" style="49" hidden="1" customWidth="1" outlineLevel="1"/>
    <col min="30" max="31" width="11" style="49" hidden="1" customWidth="1" outlineLevel="1"/>
    <col min="32" max="35" width="12.25" style="49" hidden="1" customWidth="1" outlineLevel="1"/>
    <col min="36" max="36" width="12.5" style="49" hidden="1" customWidth="1" outlineLevel="1"/>
    <col min="37" max="37" width="8.58203125" style="49" collapsed="1"/>
    <col min="38" max="16384" width="8.58203125" style="49"/>
  </cols>
  <sheetData>
    <row r="1" spans="1:18" ht="20" customHeight="1">
      <c r="A1" s="48" t="s">
        <v>117</v>
      </c>
      <c r="J1" s="50" t="s">
        <v>132</v>
      </c>
    </row>
    <row r="2" spans="1:18" s="51" customFormat="1" ht="27.75" customHeight="1">
      <c r="A2" s="333" t="s">
        <v>119</v>
      </c>
      <c r="B2" s="333"/>
      <c r="C2" s="333"/>
      <c r="D2" s="333"/>
      <c r="E2" s="333"/>
      <c r="F2" s="333"/>
      <c r="G2" s="333"/>
      <c r="H2" s="333"/>
      <c r="I2" s="333"/>
      <c r="J2" s="333"/>
      <c r="K2" s="333"/>
      <c r="L2" s="333"/>
      <c r="M2" s="333"/>
      <c r="N2" s="333"/>
    </row>
    <row r="3" spans="1:18" ht="16.5">
      <c r="A3" s="52"/>
      <c r="B3" s="53"/>
      <c r="C3" s="53"/>
      <c r="D3" s="53"/>
      <c r="E3" s="53"/>
      <c r="F3" s="53"/>
      <c r="G3" s="53"/>
    </row>
    <row r="4" spans="1:18" s="56" customFormat="1" ht="17" thickBot="1">
      <c r="A4" s="54" t="s">
        <v>93</v>
      </c>
      <c r="B4" s="55"/>
      <c r="C4" s="55"/>
      <c r="D4" s="55"/>
      <c r="E4" s="55"/>
      <c r="F4" s="55"/>
      <c r="G4" s="55"/>
    </row>
    <row r="5" spans="1:18" s="56" customFormat="1" ht="27" customHeight="1" thickBot="1">
      <c r="A5" s="57"/>
      <c r="B5" s="58" t="s">
        <v>45</v>
      </c>
      <c r="C5" s="334"/>
      <c r="D5" s="335"/>
      <c r="E5" s="336"/>
      <c r="F5" s="337" t="s">
        <v>118</v>
      </c>
      <c r="G5" s="337"/>
      <c r="H5" s="338"/>
      <c r="I5" s="248" t="s">
        <v>105</v>
      </c>
      <c r="J5" s="325"/>
      <c r="K5" s="339" t="s">
        <v>46</v>
      </c>
      <c r="L5" s="339"/>
      <c r="M5" s="339"/>
    </row>
    <row r="6" spans="1:18" s="56" customFormat="1" ht="54" customHeight="1" thickBot="1">
      <c r="A6" s="57"/>
      <c r="B6" s="60" t="s">
        <v>52</v>
      </c>
      <c r="C6" s="340"/>
      <c r="D6" s="341"/>
      <c r="E6" s="342"/>
      <c r="F6" s="343"/>
      <c r="G6" s="344"/>
      <c r="H6" s="345"/>
      <c r="I6" s="346"/>
      <c r="J6" s="346"/>
      <c r="K6" s="346"/>
      <c r="L6" s="346"/>
      <c r="M6" s="346"/>
    </row>
    <row r="7" spans="1:18" s="56" customFormat="1" ht="18.75" customHeight="1">
      <c r="A7" s="57"/>
      <c r="B7" s="55"/>
      <c r="C7" s="55"/>
      <c r="D7" s="55"/>
      <c r="E7" s="55"/>
      <c r="F7" s="55"/>
      <c r="G7" s="55"/>
    </row>
    <row r="8" spans="1:18" ht="16.5">
      <c r="A8" s="62" t="s">
        <v>120</v>
      </c>
    </row>
    <row r="9" spans="1:18" ht="7.5" customHeight="1"/>
    <row r="10" spans="1:18" ht="30.65" customHeight="1" thickBot="1">
      <c r="B10" s="331" t="s">
        <v>8</v>
      </c>
      <c r="C10" s="332"/>
      <c r="D10" s="64" t="s">
        <v>9</v>
      </c>
      <c r="E10" s="65" t="s">
        <v>42</v>
      </c>
      <c r="F10" s="65" t="s">
        <v>33</v>
      </c>
      <c r="G10" s="66" t="s">
        <v>140</v>
      </c>
      <c r="H10" s="66" t="s">
        <v>141</v>
      </c>
      <c r="I10" s="67" t="s">
        <v>32</v>
      </c>
      <c r="J10" s="66" t="s">
        <v>183</v>
      </c>
      <c r="K10" s="66" t="s">
        <v>108</v>
      </c>
      <c r="L10" s="68" t="s">
        <v>142</v>
      </c>
      <c r="M10" s="66" t="s">
        <v>92</v>
      </c>
      <c r="R10" s="49" t="s">
        <v>13</v>
      </c>
    </row>
    <row r="11" spans="1:18" ht="40" customHeight="1" thickBot="1">
      <c r="A11" s="69" t="s">
        <v>0</v>
      </c>
      <c r="B11" s="312"/>
      <c r="C11" s="313"/>
      <c r="D11" s="16"/>
      <c r="E11" s="17"/>
      <c r="F11" s="18"/>
      <c r="G11" s="19"/>
      <c r="H11" s="74">
        <f>ROUNDDOWN(G11/1.1,0)</f>
        <v>0</v>
      </c>
      <c r="I11" s="1" t="e">
        <f>G11/SUM(G$11:G$13)</f>
        <v>#DIV/0!</v>
      </c>
      <c r="J11" s="75">
        <f>ROUNDDOWN(H11*2/3,0)</f>
        <v>0</v>
      </c>
      <c r="K11" s="76">
        <f>H11-J11</f>
        <v>0</v>
      </c>
      <c r="L11" s="15"/>
      <c r="M11" s="3" t="str">
        <f>IF(L11=0,"",ROUNDUP(K11/L11,0))</f>
        <v/>
      </c>
    </row>
    <row r="12" spans="1:18" ht="40" customHeight="1" thickBot="1">
      <c r="A12" s="69" t="s">
        <v>1</v>
      </c>
      <c r="B12" s="312"/>
      <c r="C12" s="313"/>
      <c r="D12" s="16"/>
      <c r="E12" s="17"/>
      <c r="F12" s="18"/>
      <c r="G12" s="19"/>
      <c r="H12" s="74">
        <f t="shared" ref="H12:H13" si="0">ROUNDDOWN(G12/1.1,0)</f>
        <v>0</v>
      </c>
      <c r="I12" s="1" t="e">
        <f>G12/SUM(G$11:G$13)</f>
        <v>#DIV/0!</v>
      </c>
      <c r="J12" s="75">
        <f t="shared" ref="J12:J13" si="1">ROUNDDOWN(H12*2/3,0)</f>
        <v>0</v>
      </c>
      <c r="K12" s="76">
        <f t="shared" ref="K12:K13" si="2">H12-J12</f>
        <v>0</v>
      </c>
      <c r="L12" s="15"/>
      <c r="M12" s="3" t="str">
        <f t="shared" ref="M12:M13" si="3">IF(L12=0,"",ROUNDUP(K12/L12,0))</f>
        <v/>
      </c>
    </row>
    <row r="13" spans="1:18" ht="40" customHeight="1" thickBot="1">
      <c r="A13" s="69" t="s">
        <v>2</v>
      </c>
      <c r="B13" s="312"/>
      <c r="C13" s="313"/>
      <c r="D13" s="20"/>
      <c r="E13" s="21"/>
      <c r="F13" s="18"/>
      <c r="G13" s="22"/>
      <c r="H13" s="74">
        <f t="shared" si="0"/>
        <v>0</v>
      </c>
      <c r="I13" s="1" t="e">
        <f>G13/SUM(G$11:G$13)</f>
        <v>#DIV/0!</v>
      </c>
      <c r="J13" s="75">
        <f t="shared" si="1"/>
        <v>0</v>
      </c>
      <c r="K13" s="76">
        <f t="shared" si="2"/>
        <v>0</v>
      </c>
      <c r="L13" s="15"/>
      <c r="M13" s="3" t="str">
        <f t="shared" si="3"/>
        <v/>
      </c>
    </row>
    <row r="14" spans="1:18" ht="22" customHeight="1">
      <c r="A14" s="69"/>
      <c r="B14" s="80"/>
      <c r="C14" s="80"/>
      <c r="D14" s="81"/>
      <c r="E14" s="82"/>
      <c r="F14" s="83"/>
      <c r="G14" s="83"/>
      <c r="H14" s="4"/>
      <c r="I14" s="84"/>
      <c r="J14" s="84"/>
      <c r="K14" s="84"/>
      <c r="L14" s="85"/>
      <c r="M14" s="5"/>
      <c r="N14" s="5"/>
    </row>
    <row r="15" spans="1:18" ht="22" customHeight="1">
      <c r="A15" s="54" t="s">
        <v>176</v>
      </c>
      <c r="B15" s="86"/>
      <c r="C15" s="86"/>
      <c r="D15" s="87"/>
      <c r="E15" s="88"/>
      <c r="F15" s="89"/>
      <c r="G15" s="89"/>
      <c r="H15" s="5"/>
      <c r="I15" s="84"/>
      <c r="J15" s="84"/>
      <c r="K15" s="84"/>
      <c r="L15" s="85"/>
      <c r="M15" s="5"/>
      <c r="N15" s="5"/>
    </row>
    <row r="16" spans="1:18" ht="33" customHeight="1" thickBot="1">
      <c r="A16" s="69"/>
      <c r="B16" s="90" t="s">
        <v>29</v>
      </c>
      <c r="C16" s="91" t="s">
        <v>125</v>
      </c>
      <c r="D16" s="92" t="s">
        <v>9</v>
      </c>
      <c r="E16" s="65" t="s">
        <v>42</v>
      </c>
      <c r="F16" s="65" t="s">
        <v>35</v>
      </c>
      <c r="G16" s="65" t="s">
        <v>116</v>
      </c>
      <c r="H16" s="66" t="s">
        <v>183</v>
      </c>
      <c r="I16" s="65" t="s">
        <v>127</v>
      </c>
      <c r="J16" s="93" t="s">
        <v>126</v>
      </c>
      <c r="K16" s="94" t="s">
        <v>44</v>
      </c>
      <c r="L16" s="63" t="s">
        <v>124</v>
      </c>
      <c r="M16" s="59" t="s">
        <v>128</v>
      </c>
      <c r="N16" s="95" t="s">
        <v>92</v>
      </c>
    </row>
    <row r="17" spans="1:14" ht="21.5" customHeight="1" thickBot="1">
      <c r="A17" s="69"/>
      <c r="B17" s="60" t="s">
        <v>137</v>
      </c>
      <c r="C17" s="16"/>
      <c r="D17" s="16"/>
      <c r="E17" s="17"/>
      <c r="F17" s="19"/>
      <c r="G17" s="96">
        <f>ROUNDDOWN(F17/1.1,0)</f>
        <v>0</v>
      </c>
      <c r="H17" s="25">
        <f>ROUNDDOWN(G17*2/3,0)</f>
        <v>0</v>
      </c>
      <c r="I17" s="97">
        <f>G17-H17</f>
        <v>0</v>
      </c>
      <c r="J17" s="28" t="e">
        <f>H17/$L$17</f>
        <v>#DIV/0!</v>
      </c>
      <c r="K17" s="98">
        <f>$L$11</f>
        <v>0</v>
      </c>
      <c r="L17" s="99">
        <f>ROUNDDOWN($H$11*0.3,0)</f>
        <v>0</v>
      </c>
      <c r="M17" s="100">
        <f>IF(SUM(H17:H20)&gt;L17,L17,SUM(H17:H20))</f>
        <v>0</v>
      </c>
      <c r="N17" s="31" t="str">
        <f>IF(K17=0,"",ROUNDUP(M17/K17,0))</f>
        <v/>
      </c>
    </row>
    <row r="18" spans="1:14" ht="22" customHeight="1" thickBot="1">
      <c r="A18" s="69"/>
      <c r="B18" s="101"/>
      <c r="C18" s="16"/>
      <c r="D18" s="16"/>
      <c r="E18" s="17"/>
      <c r="F18" s="19"/>
      <c r="G18" s="74">
        <f t="shared" ref="G18:G20" si="4">ROUNDDOWN(F18/1.1,0)</f>
        <v>0</v>
      </c>
      <c r="H18" s="26">
        <f t="shared" ref="H18:H20" si="5">ROUNDDOWN(G18*2/3,0)</f>
        <v>0</v>
      </c>
      <c r="I18" s="102">
        <f t="shared" ref="I18:I20" si="6">G18-H18</f>
        <v>0</v>
      </c>
      <c r="J18" s="29" t="e">
        <f>H18/$L$17</f>
        <v>#DIV/0!</v>
      </c>
      <c r="K18" s="103">
        <f t="shared" ref="K18:K20" si="7">$L$11</f>
        <v>0</v>
      </c>
      <c r="L18" s="104"/>
      <c r="M18" s="105"/>
      <c r="N18" s="32"/>
    </row>
    <row r="19" spans="1:14" ht="22" customHeight="1" thickBot="1">
      <c r="A19" s="69"/>
      <c r="B19" s="106"/>
      <c r="C19" s="16"/>
      <c r="D19" s="16"/>
      <c r="E19" s="17"/>
      <c r="F19" s="19"/>
      <c r="G19" s="74">
        <f t="shared" si="4"/>
        <v>0</v>
      </c>
      <c r="H19" s="26">
        <f t="shared" si="5"/>
        <v>0</v>
      </c>
      <c r="I19" s="102">
        <f t="shared" si="6"/>
        <v>0</v>
      </c>
      <c r="J19" s="29" t="e">
        <f>H19/$L$17</f>
        <v>#DIV/0!</v>
      </c>
      <c r="K19" s="103">
        <f t="shared" si="7"/>
        <v>0</v>
      </c>
      <c r="L19" s="104"/>
      <c r="M19" s="105"/>
      <c r="N19" s="32"/>
    </row>
    <row r="20" spans="1:14" ht="21" customHeight="1" thickBot="1">
      <c r="A20" s="69"/>
      <c r="C20" s="16"/>
      <c r="D20" s="16"/>
      <c r="E20" s="17"/>
      <c r="F20" s="19"/>
      <c r="G20" s="107">
        <f t="shared" si="4"/>
        <v>0</v>
      </c>
      <c r="H20" s="27">
        <f t="shared" si="5"/>
        <v>0</v>
      </c>
      <c r="I20" s="108">
        <f t="shared" si="6"/>
        <v>0</v>
      </c>
      <c r="J20" s="30" t="e">
        <f>H20/$L$17</f>
        <v>#DIV/0!</v>
      </c>
      <c r="K20" s="109">
        <f t="shared" si="7"/>
        <v>0</v>
      </c>
      <c r="L20" s="110"/>
      <c r="M20" s="111"/>
      <c r="N20" s="33"/>
    </row>
    <row r="21" spans="1:14" ht="22.5" customHeight="1">
      <c r="A21" s="69"/>
      <c r="C21" s="112"/>
      <c r="D21" s="113"/>
      <c r="E21" s="113"/>
      <c r="F21" s="88"/>
      <c r="G21" s="114"/>
      <c r="H21" s="115"/>
      <c r="I21" s="115"/>
      <c r="J21" s="116" t="e">
        <f>SUM(J17:J20)</f>
        <v>#DIV/0!</v>
      </c>
      <c r="L21" s="117"/>
    </row>
    <row r="22" spans="1:14" ht="31" customHeight="1" thickBot="1">
      <c r="A22" s="69"/>
      <c r="B22" s="90" t="s">
        <v>29</v>
      </c>
      <c r="C22" s="91" t="s">
        <v>125</v>
      </c>
      <c r="D22" s="92" t="s">
        <v>9</v>
      </c>
      <c r="E22" s="65" t="s">
        <v>42</v>
      </c>
      <c r="F22" s="65" t="s">
        <v>35</v>
      </c>
      <c r="G22" s="65" t="s">
        <v>116</v>
      </c>
      <c r="H22" s="66" t="s">
        <v>183</v>
      </c>
      <c r="I22" s="65" t="s">
        <v>127</v>
      </c>
      <c r="J22" s="93" t="s">
        <v>126</v>
      </c>
      <c r="K22" s="94" t="s">
        <v>44</v>
      </c>
      <c r="L22" s="63" t="s">
        <v>124</v>
      </c>
      <c r="M22" s="59" t="s">
        <v>128</v>
      </c>
      <c r="N22" s="95" t="s">
        <v>92</v>
      </c>
    </row>
    <row r="23" spans="1:14" ht="22.5" customHeight="1" thickBot="1">
      <c r="A23" s="69"/>
      <c r="B23" s="60" t="s">
        <v>134</v>
      </c>
      <c r="C23" s="16"/>
      <c r="D23" s="16"/>
      <c r="E23" s="17"/>
      <c r="F23" s="19"/>
      <c r="G23" s="96">
        <f>ROUNDDOWN(F23/1.1,0)</f>
        <v>0</v>
      </c>
      <c r="H23" s="25">
        <f>ROUNDDOWN(G23*2/3,0)</f>
        <v>0</v>
      </c>
      <c r="I23" s="97">
        <f>G23-H23</f>
        <v>0</v>
      </c>
      <c r="J23" s="28" t="e">
        <f>H23/$L$17</f>
        <v>#DIV/0!</v>
      </c>
      <c r="K23" s="98">
        <f>$L$12</f>
        <v>0</v>
      </c>
      <c r="L23" s="99">
        <f>ROUNDDOWN($H$12*0.3,0)</f>
        <v>0</v>
      </c>
      <c r="M23" s="100">
        <f>IF(SUM(H23:H26)&gt;L23,L23,SUM(H23:H26))</f>
        <v>0</v>
      </c>
      <c r="N23" s="31" t="str">
        <f>IF(K23=0,"",ROUNDUP(M23/K23,0))</f>
        <v/>
      </c>
    </row>
    <row r="24" spans="1:14" ht="22.5" customHeight="1" thickBot="1">
      <c r="A24" s="69"/>
      <c r="B24" s="101"/>
      <c r="C24" s="16"/>
      <c r="D24" s="16"/>
      <c r="E24" s="17"/>
      <c r="F24" s="19"/>
      <c r="G24" s="74">
        <f t="shared" ref="G24:G26" si="8">ROUNDDOWN(F24/1.1,0)</f>
        <v>0</v>
      </c>
      <c r="H24" s="26">
        <f t="shared" ref="H24:H26" si="9">ROUNDDOWN(G24*2/3,0)</f>
        <v>0</v>
      </c>
      <c r="I24" s="102">
        <f t="shared" ref="I24:I26" si="10">G24-H24</f>
        <v>0</v>
      </c>
      <c r="J24" s="29" t="e">
        <f>H24/$L$17</f>
        <v>#DIV/0!</v>
      </c>
      <c r="K24" s="103">
        <f t="shared" ref="K24:K26" si="11">$L$12</f>
        <v>0</v>
      </c>
      <c r="L24" s="104"/>
      <c r="M24" s="105"/>
      <c r="N24" s="32"/>
    </row>
    <row r="25" spans="1:14" ht="22.5" customHeight="1" thickBot="1">
      <c r="A25" s="69"/>
      <c r="B25" s="106"/>
      <c r="C25" s="16"/>
      <c r="D25" s="16"/>
      <c r="E25" s="17"/>
      <c r="F25" s="19"/>
      <c r="G25" s="74">
        <f t="shared" si="8"/>
        <v>0</v>
      </c>
      <c r="H25" s="26">
        <f t="shared" si="9"/>
        <v>0</v>
      </c>
      <c r="I25" s="102">
        <f t="shared" si="10"/>
        <v>0</v>
      </c>
      <c r="J25" s="29" t="e">
        <f>H25/$L$17</f>
        <v>#DIV/0!</v>
      </c>
      <c r="K25" s="103">
        <f t="shared" si="11"/>
        <v>0</v>
      </c>
      <c r="L25" s="104"/>
      <c r="M25" s="105"/>
      <c r="N25" s="32"/>
    </row>
    <row r="26" spans="1:14" ht="22.5" customHeight="1" thickBot="1">
      <c r="A26" s="69"/>
      <c r="C26" s="16"/>
      <c r="D26" s="16"/>
      <c r="E26" s="17"/>
      <c r="F26" s="19"/>
      <c r="G26" s="107">
        <f t="shared" si="8"/>
        <v>0</v>
      </c>
      <c r="H26" s="27">
        <f t="shared" si="9"/>
        <v>0</v>
      </c>
      <c r="I26" s="108">
        <f t="shared" si="10"/>
        <v>0</v>
      </c>
      <c r="J26" s="30" t="e">
        <f>H26/$L$17</f>
        <v>#DIV/0!</v>
      </c>
      <c r="K26" s="109">
        <f t="shared" si="11"/>
        <v>0</v>
      </c>
      <c r="L26" s="110"/>
      <c r="M26" s="111"/>
      <c r="N26" s="33"/>
    </row>
    <row r="27" spans="1:14" ht="22.5" customHeight="1">
      <c r="A27" s="69"/>
      <c r="C27" s="112"/>
      <c r="D27" s="113"/>
      <c r="E27" s="113"/>
      <c r="F27" s="88"/>
      <c r="G27" s="114"/>
      <c r="H27" s="115"/>
      <c r="I27" s="115"/>
      <c r="J27" s="116" t="e">
        <f>SUM(J23:J26)</f>
        <v>#DIV/0!</v>
      </c>
      <c r="L27" s="117"/>
    </row>
    <row r="28" spans="1:14" ht="31" customHeight="1" thickBot="1">
      <c r="A28" s="69"/>
      <c r="B28" s="90" t="s">
        <v>29</v>
      </c>
      <c r="C28" s="91" t="s">
        <v>125</v>
      </c>
      <c r="D28" s="92" t="s">
        <v>9</v>
      </c>
      <c r="E28" s="65" t="s">
        <v>42</v>
      </c>
      <c r="F28" s="65" t="s">
        <v>35</v>
      </c>
      <c r="G28" s="65" t="s">
        <v>116</v>
      </c>
      <c r="H28" s="66" t="s">
        <v>183</v>
      </c>
      <c r="I28" s="65" t="s">
        <v>127</v>
      </c>
      <c r="J28" s="93" t="s">
        <v>126</v>
      </c>
      <c r="K28" s="94" t="s">
        <v>44</v>
      </c>
      <c r="L28" s="63" t="s">
        <v>124</v>
      </c>
      <c r="M28" s="59" t="s">
        <v>128</v>
      </c>
      <c r="N28" s="95" t="s">
        <v>92</v>
      </c>
    </row>
    <row r="29" spans="1:14" ht="22.5" customHeight="1" thickBot="1">
      <c r="A29" s="69"/>
      <c r="B29" s="60" t="s">
        <v>136</v>
      </c>
      <c r="C29" s="16"/>
      <c r="D29" s="16"/>
      <c r="E29" s="17"/>
      <c r="F29" s="19"/>
      <c r="G29" s="96">
        <f>ROUNDDOWN(F29/1.1,0)</f>
        <v>0</v>
      </c>
      <c r="H29" s="25">
        <f>ROUNDDOWN(G29*2/3,0)</f>
        <v>0</v>
      </c>
      <c r="I29" s="97">
        <f>G29-H29</f>
        <v>0</v>
      </c>
      <c r="J29" s="28" t="e">
        <f>H29/$L$17</f>
        <v>#DIV/0!</v>
      </c>
      <c r="K29" s="98">
        <f>$L$13</f>
        <v>0</v>
      </c>
      <c r="L29" s="99">
        <f>ROUNDDOWN($H$13*0.3,0)</f>
        <v>0</v>
      </c>
      <c r="M29" s="100">
        <f>IF(SUM(H29:H32)&gt;L29,L29,SUM(H29:H32))</f>
        <v>0</v>
      </c>
      <c r="N29" s="31" t="str">
        <f>IF(K29=0,"",ROUNDUP(M29/K29,0))</f>
        <v/>
      </c>
    </row>
    <row r="30" spans="1:14" ht="22.5" customHeight="1" thickBot="1">
      <c r="A30" s="69"/>
      <c r="B30" s="101"/>
      <c r="C30" s="16"/>
      <c r="D30" s="16"/>
      <c r="E30" s="17"/>
      <c r="F30" s="19"/>
      <c r="G30" s="74">
        <f t="shared" ref="G30:G32" si="12">ROUNDDOWN(F30/1.1,0)</f>
        <v>0</v>
      </c>
      <c r="H30" s="26">
        <f t="shared" ref="H30:H32" si="13">ROUNDDOWN(G30*2/3,0)</f>
        <v>0</v>
      </c>
      <c r="I30" s="102">
        <f t="shared" ref="I30:I32" si="14">G30-H30</f>
        <v>0</v>
      </c>
      <c r="J30" s="29" t="e">
        <f>H30/$L$17</f>
        <v>#DIV/0!</v>
      </c>
      <c r="K30" s="103">
        <f t="shared" ref="K30:K32" si="15">$L$13</f>
        <v>0</v>
      </c>
      <c r="L30" s="104"/>
      <c r="M30" s="105"/>
      <c r="N30" s="32"/>
    </row>
    <row r="31" spans="1:14" ht="22.5" customHeight="1" thickBot="1">
      <c r="A31" s="69"/>
      <c r="B31" s="106"/>
      <c r="C31" s="16"/>
      <c r="D31" s="16"/>
      <c r="E31" s="17"/>
      <c r="F31" s="19"/>
      <c r="G31" s="74">
        <f t="shared" si="12"/>
        <v>0</v>
      </c>
      <c r="H31" s="26">
        <f t="shared" si="13"/>
        <v>0</v>
      </c>
      <c r="I31" s="102">
        <f t="shared" si="14"/>
        <v>0</v>
      </c>
      <c r="J31" s="29" t="e">
        <f>H31/$L$17</f>
        <v>#DIV/0!</v>
      </c>
      <c r="K31" s="103">
        <f t="shared" si="15"/>
        <v>0</v>
      </c>
      <c r="L31" s="104"/>
      <c r="M31" s="105"/>
      <c r="N31" s="32"/>
    </row>
    <row r="32" spans="1:14" ht="22.5" customHeight="1" thickBot="1">
      <c r="A32" s="69"/>
      <c r="C32" s="16"/>
      <c r="D32" s="16"/>
      <c r="E32" s="17"/>
      <c r="F32" s="19"/>
      <c r="G32" s="107">
        <f t="shared" si="12"/>
        <v>0</v>
      </c>
      <c r="H32" s="27">
        <f t="shared" si="13"/>
        <v>0</v>
      </c>
      <c r="I32" s="108">
        <f t="shared" si="14"/>
        <v>0</v>
      </c>
      <c r="J32" s="30" t="e">
        <f>H32/$L$17</f>
        <v>#DIV/0!</v>
      </c>
      <c r="K32" s="109">
        <f t="shared" si="15"/>
        <v>0</v>
      </c>
      <c r="L32" s="110"/>
      <c r="M32" s="111"/>
      <c r="N32" s="33"/>
    </row>
    <row r="33" spans="1:36" ht="22.5" customHeight="1">
      <c r="A33" s="69"/>
      <c r="C33" s="112"/>
      <c r="D33" s="113"/>
      <c r="E33" s="113"/>
      <c r="F33" s="88"/>
      <c r="G33" s="114"/>
      <c r="H33" s="115"/>
      <c r="I33" s="115"/>
      <c r="J33" s="116" t="e">
        <f>SUM(J29:J32)</f>
        <v>#DIV/0!</v>
      </c>
      <c r="L33" s="117"/>
    </row>
    <row r="34" spans="1:36" ht="22" customHeight="1" thickBot="1">
      <c r="A34" s="54" t="s">
        <v>122</v>
      </c>
      <c r="D34" s="87"/>
      <c r="E34" s="88"/>
      <c r="F34" s="89"/>
      <c r="G34" s="89"/>
      <c r="H34" s="5"/>
      <c r="I34" s="118" t="s">
        <v>123</v>
      </c>
      <c r="K34" s="84"/>
      <c r="L34" s="85"/>
      <c r="M34" s="5"/>
      <c r="N34" s="5"/>
    </row>
    <row r="35" spans="1:36" ht="22" customHeight="1" thickBot="1">
      <c r="A35" s="86"/>
      <c r="B35" s="314"/>
      <c r="C35" s="315"/>
      <c r="D35" s="315"/>
      <c r="E35" s="315"/>
      <c r="F35" s="315"/>
      <c r="G35" s="315"/>
      <c r="H35" s="316"/>
      <c r="I35" s="84"/>
      <c r="J35" s="320" t="s">
        <v>149</v>
      </c>
      <c r="K35" s="321"/>
      <c r="L35" s="119" t="s">
        <v>36</v>
      </c>
    </row>
    <row r="36" spans="1:36" ht="60.65" customHeight="1" thickBot="1">
      <c r="A36" s="69"/>
      <c r="B36" s="317"/>
      <c r="C36" s="318"/>
      <c r="D36" s="318"/>
      <c r="E36" s="318"/>
      <c r="F36" s="318"/>
      <c r="G36" s="318"/>
      <c r="H36" s="319"/>
      <c r="I36" s="84"/>
      <c r="J36" s="322"/>
      <c r="K36" s="322"/>
      <c r="L36" s="2" t="e">
        <f>IF(J47&gt;0,(J36-J47)/J47,(J36-B47)/B47)</f>
        <v>#DIV/0!</v>
      </c>
      <c r="M36" s="351" t="s">
        <v>97</v>
      </c>
      <c r="N36" s="351"/>
    </row>
    <row r="37" spans="1:36" ht="22" customHeight="1">
      <c r="A37" s="69"/>
      <c r="B37" s="86"/>
      <c r="C37" s="86"/>
      <c r="D37" s="87"/>
      <c r="E37" s="88"/>
      <c r="F37" s="89"/>
      <c r="G37" s="89"/>
      <c r="H37" s="5"/>
      <c r="I37" s="84"/>
      <c r="J37" s="352" t="s">
        <v>38</v>
      </c>
      <c r="K37" s="352"/>
      <c r="N37" s="5"/>
    </row>
    <row r="38" spans="1:36" ht="22" customHeight="1">
      <c r="A38" s="54" t="s">
        <v>179</v>
      </c>
      <c r="B38" s="86"/>
      <c r="C38" s="86"/>
      <c r="D38" s="87"/>
      <c r="E38" s="88"/>
      <c r="F38" s="89"/>
      <c r="G38" s="89"/>
      <c r="H38" s="5"/>
      <c r="J38" s="84" t="s">
        <v>37</v>
      </c>
      <c r="L38" s="120"/>
      <c r="M38" s="120"/>
      <c r="N38" s="5"/>
    </row>
    <row r="39" spans="1:36" ht="22" customHeight="1">
      <c r="A39" s="54"/>
      <c r="B39" s="353" t="s">
        <v>30</v>
      </c>
      <c r="C39" s="354"/>
      <c r="D39" s="355" t="s">
        <v>10</v>
      </c>
      <c r="E39" s="305" t="s">
        <v>108</v>
      </c>
      <c r="F39" s="323" t="s">
        <v>109</v>
      </c>
      <c r="G39" s="323" t="s">
        <v>31</v>
      </c>
      <c r="H39" s="5"/>
      <c r="I39" s="325" t="s">
        <v>110</v>
      </c>
      <c r="J39" s="347" t="s">
        <v>146</v>
      </c>
      <c r="K39" s="348"/>
      <c r="M39" s="327" t="s">
        <v>147</v>
      </c>
      <c r="N39" s="328"/>
    </row>
    <row r="40" spans="1:36" ht="24.65" customHeight="1">
      <c r="A40" s="69"/>
      <c r="B40" s="121" t="s">
        <v>130</v>
      </c>
      <c r="C40" s="122" t="s">
        <v>131</v>
      </c>
      <c r="D40" s="356"/>
      <c r="E40" s="311"/>
      <c r="F40" s="324"/>
      <c r="G40" s="324"/>
      <c r="I40" s="326"/>
      <c r="J40" s="349"/>
      <c r="K40" s="350"/>
      <c r="M40" s="329"/>
      <c r="N40" s="330"/>
    </row>
    <row r="41" spans="1:36" ht="40" customHeight="1">
      <c r="A41" s="69"/>
      <c r="B41" s="123" t="str">
        <f>IF(SUM(H11:H13,G17:G20,G23:G26,G29:G32)&gt;499999,SUM(H11:H13),"補助対象外")</f>
        <v>補助対象外</v>
      </c>
      <c r="C41" s="124" t="str">
        <f>IF(B41="補助対象外","-",SUM(G17:G20,G23:G26,G29:G32))</f>
        <v>-</v>
      </c>
      <c r="D41" s="7" t="str">
        <f>IF(B41="補助対象外","補助対象外",IF((SUM(J11:J13)+M17+M23+M29)&gt;=14000000,14000000,SUM(J11:J13)+M17+M23+M29))</f>
        <v>補助対象外</v>
      </c>
      <c r="E41" s="125" t="str">
        <f>IF(B41="補助対象外","-",B41+C41-D41)</f>
        <v>-</v>
      </c>
      <c r="F41" s="126" t="str">
        <f>IF(B41="補助対象外","-",SUM(M11:M13,N17,N23,N29))</f>
        <v>-</v>
      </c>
      <c r="G41" s="127" t="str">
        <f>IF(D41="補助対象外","",IF(D41&gt;=2000000,"訪問","書面"))</f>
        <v/>
      </c>
      <c r="H41" s="128"/>
      <c r="I41" s="129" t="str">
        <f>IF(M41&gt;J41,"効果あり","効果なし")</f>
        <v>効果なし</v>
      </c>
      <c r="J41" s="298" t="str">
        <f>IF(D41="補助対象外","",IF(I47&gt;0,ROUNDUP(I47/1.1+F41+1,0),ROUNDUP(F41+B47/1.1+1,0)))</f>
        <v/>
      </c>
      <c r="K41" s="299"/>
      <c r="L41" s="130"/>
      <c r="M41" s="300">
        <f>IF(AND(G79=W62,I47&gt;0),(B83+I47)/1.1,IF(AND(G79=W61,G80=W62,I47&gt;0),(B83+I47)/1.1+I77,IF(AND(G79=W61,G80=W61,I47&gt;0),I47/1.1+I77,IF(G79=W62,(B83+B47)/1.1,IF(AND(G79=W61,G80=W62),(B83+B47)/1.1+I77,(B47)/1.1+I77)))))</f>
        <v>0</v>
      </c>
      <c r="N41" s="301"/>
    </row>
    <row r="42" spans="1:36">
      <c r="F42" s="131"/>
      <c r="G42" s="131"/>
      <c r="X42" s="132" t="s">
        <v>58</v>
      </c>
      <c r="Y42" s="132" t="s">
        <v>29</v>
      </c>
      <c r="Z42" s="132" t="s">
        <v>71</v>
      </c>
      <c r="AA42" s="133" t="s">
        <v>74</v>
      </c>
      <c r="AB42" s="133" t="s">
        <v>86</v>
      </c>
      <c r="AC42" s="133" t="s">
        <v>20</v>
      </c>
      <c r="AD42" s="133" t="s">
        <v>78</v>
      </c>
      <c r="AE42" s="133" t="s">
        <v>153</v>
      </c>
      <c r="AF42" s="133" t="s">
        <v>5</v>
      </c>
      <c r="AG42" s="133" t="s">
        <v>6</v>
      </c>
      <c r="AH42" s="133" t="s">
        <v>77</v>
      </c>
      <c r="AI42" s="133" t="s">
        <v>76</v>
      </c>
      <c r="AJ42" s="133" t="s">
        <v>103</v>
      </c>
    </row>
    <row r="43" spans="1:36" ht="21" customHeight="1">
      <c r="A43" s="134" t="s">
        <v>180</v>
      </c>
      <c r="B43" s="135"/>
      <c r="C43" s="135"/>
      <c r="D43" s="135"/>
      <c r="E43" s="135"/>
      <c r="F43" s="135"/>
      <c r="X43" s="132" t="s">
        <v>28</v>
      </c>
      <c r="Y43" s="132" t="s">
        <v>145</v>
      </c>
      <c r="Z43" s="132" t="s">
        <v>73</v>
      </c>
      <c r="AA43" s="132" t="s">
        <v>161</v>
      </c>
      <c r="AB43" s="132" t="str">
        <f>C62</f>
        <v>―</v>
      </c>
      <c r="AC43" s="136">
        <v>0.86199999999999999</v>
      </c>
      <c r="AD43" s="132"/>
      <c r="AE43" s="132"/>
      <c r="AF43" s="132"/>
      <c r="AG43" s="132"/>
      <c r="AH43" s="8">
        <f>IF(AB43=$W$62,IF(AND($C$52&gt;0,$O$52&gt;0,$E$52&gt;0),($E$52-$H$52-$I$52-$J$52-$K$52)*($O$52/$C$52)*(1/(1-AC43)-1),IF(AND($C$52&gt;0,$O$52&gt;0,$E$52&lt;=0),$D$52*($O$52/$C$52)*(1/(1-AC43)-1),0)),0)</f>
        <v>0</v>
      </c>
      <c r="AI43" s="132"/>
      <c r="AJ43" s="9"/>
    </row>
    <row r="44" spans="1:36" ht="21" customHeight="1">
      <c r="A44" s="137" t="s">
        <v>43</v>
      </c>
      <c r="B44" s="135"/>
      <c r="C44" s="135"/>
      <c r="D44" s="135"/>
      <c r="E44" s="135"/>
      <c r="F44" s="135"/>
      <c r="X44" s="132" t="s">
        <v>28</v>
      </c>
      <c r="Y44" s="132" t="s">
        <v>61</v>
      </c>
      <c r="Z44" s="132" t="s">
        <v>73</v>
      </c>
      <c r="AA44" s="132" t="s">
        <v>161</v>
      </c>
      <c r="AB44" s="132" t="str">
        <f>E62</f>
        <v>―</v>
      </c>
      <c r="AC44" s="136">
        <v>0.4</v>
      </c>
      <c r="AD44" s="132"/>
      <c r="AE44" s="132"/>
      <c r="AF44" s="132"/>
      <c r="AG44" s="132"/>
      <c r="AH44" s="8">
        <f t="shared" ref="AH44:AH47" si="16">IF(AB44=$W$62,IF(AND($C$52&gt;0,$O$52&gt;0,$E$52&gt;0),($E$52-$H$52-$I$52-$J$52-$K$52)*($O$52/$C$52)*(1/(1-AC44)-1),IF(AND($C$52&gt;0,$O$52&gt;0,$E$52&lt;=0),$D$52*($O$52/$C$52)*(1/(1-AC44)-1),0)),0)</f>
        <v>0</v>
      </c>
      <c r="AI44" s="132"/>
      <c r="AJ44" s="9"/>
    </row>
    <row r="45" spans="1:36" ht="11.15" customHeight="1">
      <c r="A45" s="138"/>
      <c r="B45" s="294" t="s">
        <v>39</v>
      </c>
      <c r="C45" s="302" t="s">
        <v>150</v>
      </c>
      <c r="D45" s="140"/>
      <c r="E45" s="141"/>
      <c r="F45" s="141"/>
      <c r="G45" s="141"/>
      <c r="H45" s="141"/>
      <c r="I45" s="296" t="s">
        <v>107</v>
      </c>
      <c r="J45" s="297" t="s">
        <v>148</v>
      </c>
      <c r="X45" s="132" t="s">
        <v>28</v>
      </c>
      <c r="Y45" s="132" t="s">
        <v>62</v>
      </c>
      <c r="Z45" s="132" t="s">
        <v>73</v>
      </c>
      <c r="AA45" s="132" t="s">
        <v>161</v>
      </c>
      <c r="AB45" s="132" t="str">
        <f>G62</f>
        <v>―</v>
      </c>
      <c r="AC45" s="132">
        <v>0.18</v>
      </c>
      <c r="AD45" s="132"/>
      <c r="AE45" s="132"/>
      <c r="AF45" s="132"/>
      <c r="AG45" s="132"/>
      <c r="AH45" s="8">
        <f t="shared" si="16"/>
        <v>0</v>
      </c>
      <c r="AI45" s="132"/>
      <c r="AJ45" s="9"/>
    </row>
    <row r="46" spans="1:36" ht="20.149999999999999" customHeight="1" thickBot="1">
      <c r="A46" s="138"/>
      <c r="B46" s="295"/>
      <c r="C46" s="303"/>
      <c r="D46" s="64" t="s">
        <v>4</v>
      </c>
      <c r="E46" s="142" t="s">
        <v>17</v>
      </c>
      <c r="F46" s="142" t="s">
        <v>40</v>
      </c>
      <c r="G46" s="64" t="s">
        <v>163</v>
      </c>
      <c r="H46" s="139" t="s">
        <v>41</v>
      </c>
      <c r="I46" s="296"/>
      <c r="J46" s="297"/>
      <c r="X46" s="132" t="s">
        <v>28</v>
      </c>
      <c r="Y46" s="132" t="s">
        <v>152</v>
      </c>
      <c r="Z46" s="132" t="s">
        <v>73</v>
      </c>
      <c r="AA46" s="132" t="s">
        <v>79</v>
      </c>
      <c r="AB46" s="132" t="str">
        <f>I62</f>
        <v>―</v>
      </c>
      <c r="AC46" s="132">
        <v>0.17</v>
      </c>
      <c r="AD46" s="132">
        <v>0.05</v>
      </c>
      <c r="AE46" s="132">
        <v>0.19</v>
      </c>
      <c r="AF46" s="132">
        <f>IF(AB46=$W$62,IF(AND($C$52&gt;0,$O$52&gt;0,$E$52&gt;0),AD46*$O$52/$C$52*($E$52-$K$52),IF(AND($C$52&gt;0,$O$52&gt;0,$E$52&lt;=0),AD46*$O$52/$C$52*($D$52-$K$52),0)),0)</f>
        <v>0</v>
      </c>
      <c r="AG46" s="8">
        <f>IF(AB46=$W$62,IF(I$52&gt;0,I$52*AE$46,0),0)</f>
        <v>0</v>
      </c>
      <c r="AH46" s="8">
        <f t="shared" si="16"/>
        <v>0</v>
      </c>
      <c r="AI46" s="132"/>
      <c r="AJ46" s="9"/>
    </row>
    <row r="47" spans="1:36" ht="30" customHeight="1" thickBot="1">
      <c r="A47" s="138"/>
      <c r="B47" s="34"/>
      <c r="C47" s="10">
        <f>SUM(D47:H47)</f>
        <v>0</v>
      </c>
      <c r="D47" s="35"/>
      <c r="E47" s="34"/>
      <c r="F47" s="34"/>
      <c r="G47" s="35"/>
      <c r="H47" s="35"/>
      <c r="I47" s="144">
        <f>B47-C47</f>
        <v>0</v>
      </c>
      <c r="J47" s="145">
        <f>I47/1.1</f>
        <v>0</v>
      </c>
      <c r="X47" s="132" t="s">
        <v>28</v>
      </c>
      <c r="Y47" s="132" t="s">
        <v>129</v>
      </c>
      <c r="Z47" s="146" t="s">
        <v>73</v>
      </c>
      <c r="AA47" s="132" t="s">
        <v>161</v>
      </c>
      <c r="AB47" s="132" t="str">
        <f>K62</f>
        <v>―</v>
      </c>
      <c r="AC47" s="132">
        <v>0.28000000000000003</v>
      </c>
      <c r="AD47" s="132"/>
      <c r="AE47" s="132"/>
      <c r="AF47" s="132"/>
      <c r="AG47" s="132"/>
      <c r="AH47" s="8">
        <f t="shared" si="16"/>
        <v>0</v>
      </c>
      <c r="AI47" s="132"/>
      <c r="AJ47" s="9"/>
    </row>
    <row r="48" spans="1:36" ht="18" customHeight="1">
      <c r="A48" s="138"/>
      <c r="D48" s="135"/>
      <c r="E48" s="135"/>
      <c r="G48" s="147"/>
      <c r="X48" s="132" t="s">
        <v>28</v>
      </c>
      <c r="Y48" s="132" t="s">
        <v>63</v>
      </c>
      <c r="Z48" s="132" t="s">
        <v>73</v>
      </c>
      <c r="AA48" s="132" t="s">
        <v>104</v>
      </c>
      <c r="AB48" s="132" t="str">
        <f>M62</f>
        <v>―</v>
      </c>
      <c r="AC48" s="132">
        <v>0.71</v>
      </c>
      <c r="AD48" s="132"/>
      <c r="AE48" s="132"/>
      <c r="AF48" s="132"/>
      <c r="AG48" s="132"/>
      <c r="AH48" s="8"/>
      <c r="AI48" s="9">
        <f>IF(AB48=$W$62,IF($L$52&gt;0,$AJ48*$O$52/10*1141*AC48,0),0)</f>
        <v>0</v>
      </c>
      <c r="AJ48" s="9">
        <v>1.04</v>
      </c>
    </row>
    <row r="49" spans="1:36" ht="21" customHeight="1">
      <c r="A49" s="137" t="s">
        <v>143</v>
      </c>
      <c r="B49" s="148"/>
      <c r="C49" s="148"/>
      <c r="D49" s="135"/>
      <c r="E49" s="135"/>
      <c r="F49" s="149"/>
      <c r="G49" s="149"/>
      <c r="N49" s="134" t="s">
        <v>187</v>
      </c>
      <c r="X49" s="132" t="s">
        <v>28</v>
      </c>
      <c r="Y49" s="132" t="s">
        <v>59</v>
      </c>
      <c r="Z49" s="132" t="s">
        <v>73</v>
      </c>
      <c r="AA49" s="132" t="s">
        <v>161</v>
      </c>
      <c r="AB49" s="132" t="str">
        <f>C64</f>
        <v>―</v>
      </c>
      <c r="AC49" s="132">
        <v>0.32</v>
      </c>
      <c r="AD49" s="132"/>
      <c r="AE49" s="132"/>
      <c r="AF49" s="132"/>
      <c r="AG49" s="132"/>
      <c r="AH49" s="8">
        <f t="shared" ref="AH49:AH51" si="17">IF(AB49=$W$62,IF(AND($C$52&gt;0,$O$52&gt;0,$E$52&gt;0),($E$52-$H$52-$I$52-$J$52-$K$52)*($O$52/$C$52)*(1/(1-AC49)-1),IF(AND($C$52&gt;0,$O$52&gt;0,$E$52&lt;=0),$D$52*($O$52/$C$52)*(1/(1-AC49)-1),0)),0)</f>
        <v>0</v>
      </c>
      <c r="AI49" s="132"/>
      <c r="AJ49" s="9"/>
    </row>
    <row r="50" spans="1:36" ht="11.5" customHeight="1">
      <c r="A50" s="138"/>
      <c r="B50" s="304" t="s">
        <v>53</v>
      </c>
      <c r="C50" s="305" t="s">
        <v>164</v>
      </c>
      <c r="D50" s="307" t="s">
        <v>175</v>
      </c>
      <c r="E50" s="305" t="s">
        <v>107</v>
      </c>
      <c r="F50" s="248" t="s">
        <v>148</v>
      </c>
      <c r="G50" s="309" t="s">
        <v>171</v>
      </c>
      <c r="H50" s="150"/>
      <c r="I50" s="150"/>
      <c r="J50" s="141"/>
      <c r="K50" s="141"/>
      <c r="L50" s="151"/>
      <c r="N50" s="325" t="s">
        <v>53</v>
      </c>
      <c r="O50" s="248" t="s">
        <v>174</v>
      </c>
      <c r="X50" s="132" t="s">
        <v>28</v>
      </c>
      <c r="Y50" s="132" t="s">
        <v>66</v>
      </c>
      <c r="Z50" s="132" t="s">
        <v>73</v>
      </c>
      <c r="AA50" s="132" t="s">
        <v>161</v>
      </c>
      <c r="AB50" s="132" t="str">
        <f>E64</f>
        <v>―</v>
      </c>
      <c r="AC50" s="132">
        <v>0.24</v>
      </c>
      <c r="AD50" s="132"/>
      <c r="AE50" s="132"/>
      <c r="AF50" s="132"/>
      <c r="AG50" s="132"/>
      <c r="AH50" s="8">
        <f t="shared" si="17"/>
        <v>0</v>
      </c>
      <c r="AI50" s="132"/>
      <c r="AJ50" s="9"/>
    </row>
    <row r="51" spans="1:36" ht="21.65" customHeight="1" thickBot="1">
      <c r="A51" s="138"/>
      <c r="B51" s="304"/>
      <c r="C51" s="306"/>
      <c r="D51" s="308"/>
      <c r="E51" s="311"/>
      <c r="F51" s="250"/>
      <c r="G51" s="310"/>
      <c r="H51" s="64" t="s">
        <v>4</v>
      </c>
      <c r="I51" s="142" t="s">
        <v>17</v>
      </c>
      <c r="J51" s="142" t="s">
        <v>40</v>
      </c>
      <c r="K51" s="64" t="s">
        <v>163</v>
      </c>
      <c r="L51" s="152" t="s">
        <v>41</v>
      </c>
      <c r="N51" s="326"/>
      <c r="O51" s="249"/>
      <c r="X51" s="132" t="s">
        <v>28</v>
      </c>
      <c r="Y51" s="132" t="s">
        <v>22</v>
      </c>
      <c r="Z51" s="132" t="s">
        <v>73</v>
      </c>
      <c r="AA51" s="132" t="s">
        <v>161</v>
      </c>
      <c r="AB51" s="132" t="str">
        <f>G64</f>
        <v>―</v>
      </c>
      <c r="AC51" s="132">
        <v>0.24</v>
      </c>
      <c r="AD51" s="132"/>
      <c r="AE51" s="132"/>
      <c r="AF51" s="132"/>
      <c r="AG51" s="132"/>
      <c r="AH51" s="8">
        <f t="shared" si="17"/>
        <v>0</v>
      </c>
      <c r="AI51" s="132"/>
      <c r="AJ51" s="9"/>
    </row>
    <row r="52" spans="1:36" ht="30" customHeight="1" thickBot="1">
      <c r="A52" s="153"/>
      <c r="B52" s="154" t="s">
        <v>54</v>
      </c>
      <c r="C52" s="23"/>
      <c r="D52" s="34"/>
      <c r="E52" s="156">
        <f>D52-G52</f>
        <v>0</v>
      </c>
      <c r="F52" s="157">
        <f>E52/1.1</f>
        <v>0</v>
      </c>
      <c r="G52" s="36">
        <f>SUM(H52:L52)</f>
        <v>0</v>
      </c>
      <c r="H52" s="36" t="str">
        <f>IF($D52&gt;0,$D$47*$D52/$B$47,"")</f>
        <v/>
      </c>
      <c r="I52" s="36" t="str">
        <f>IF($D52&gt;0,$E$47*$D52/$B$47,"")</f>
        <v/>
      </c>
      <c r="J52" s="36" t="str">
        <f>IF($D52&gt;0,$F$47*$D52/$B$47,"")</f>
        <v/>
      </c>
      <c r="K52" s="36" t="str">
        <f>IF($D52&gt;0,$G$47*$D52/$B$47,"")</f>
        <v/>
      </c>
      <c r="L52" s="36" t="str">
        <f>IF($D52&gt;0,$H$47*$D52/$B$47,"")</f>
        <v/>
      </c>
      <c r="N52" s="154" t="s">
        <v>54</v>
      </c>
      <c r="O52" s="23"/>
      <c r="X52" s="132" t="s">
        <v>28</v>
      </c>
      <c r="Y52" s="132" t="s">
        <v>72</v>
      </c>
      <c r="Z52" s="146" t="s">
        <v>87</v>
      </c>
      <c r="AA52" s="146" t="s">
        <v>178</v>
      </c>
      <c r="AB52" s="132" t="str">
        <f>I64</f>
        <v>―</v>
      </c>
      <c r="AC52" s="132">
        <v>0.05</v>
      </c>
      <c r="AD52" s="132">
        <v>0.03</v>
      </c>
      <c r="AE52" s="132"/>
      <c r="AF52" s="132">
        <f>IF(AB52=$W$62,IF(AND($C$52&gt;0,$O$52&gt;0,$E$52&gt;0),AD52*$O$52/$C$52*($E$52-$K$52),IF(AND($C$52&gt;0,$O$52&gt;0,$E$52&lt;=0),AD52*$O$52/$C$52*($D$52-$K$52),0)),0)</f>
        <v>0</v>
      </c>
      <c r="AG52" s="8">
        <f>IF(AB52=$W$62,IF(I$52&gt;0,I$52*AC$52,0),0)</f>
        <v>0</v>
      </c>
      <c r="AH52" s="132"/>
      <c r="AI52" s="132"/>
      <c r="AJ52" s="9"/>
    </row>
    <row r="53" spans="1:36" ht="30" customHeight="1" thickBot="1">
      <c r="A53" s="153"/>
      <c r="B53" s="154" t="s">
        <v>55</v>
      </c>
      <c r="C53" s="23"/>
      <c r="D53" s="34"/>
      <c r="E53" s="156">
        <f t="shared" ref="E53:E56" si="18">D53-G53</f>
        <v>0</v>
      </c>
      <c r="F53" s="158">
        <f t="shared" ref="F53:F56" si="19">E53/1.1</f>
        <v>0</v>
      </c>
      <c r="G53" s="36">
        <f>SUM(H53:L53)</f>
        <v>0</v>
      </c>
      <c r="H53" s="36" t="str">
        <f>IF($D53&gt;0,$D$47*$D53/$B$47,"")</f>
        <v/>
      </c>
      <c r="I53" s="36" t="str">
        <f>IF($D53&gt;0,$E$47*$D53/$B$47,"")</f>
        <v/>
      </c>
      <c r="J53" s="36" t="str">
        <f>IF($D53&gt;0,$F$47*$D53/$B$47,"")</f>
        <v/>
      </c>
      <c r="K53" s="36" t="str">
        <f>IF($D53&gt;0,$G$47*$D53/$B$47,"")</f>
        <v/>
      </c>
      <c r="L53" s="36" t="str">
        <f>IF($D53&gt;0,$H$47*$D53/$B$47,"")</f>
        <v/>
      </c>
      <c r="N53" s="154" t="s">
        <v>55</v>
      </c>
      <c r="O53" s="23"/>
      <c r="X53" s="132" t="s">
        <v>28</v>
      </c>
      <c r="Y53" s="132" t="s">
        <v>80</v>
      </c>
      <c r="Z53" s="132" t="s">
        <v>73</v>
      </c>
      <c r="AA53" s="132" t="s">
        <v>161</v>
      </c>
      <c r="AB53" s="132" t="str">
        <f>K64</f>
        <v>―</v>
      </c>
      <c r="AC53" s="136">
        <v>0.61</v>
      </c>
      <c r="AD53" s="132"/>
      <c r="AE53" s="132"/>
      <c r="AF53" s="132"/>
      <c r="AG53" s="132"/>
      <c r="AH53" s="8">
        <f t="shared" ref="AH53:AH55" si="20">IF(AB53=$W$62,IF(AND($C$52&gt;0,$O$52&gt;0,$E$52&gt;0),($E$52-$H$52-$I$52-$J$52-$K$52)*($O$52/$C$52)*(1/(1-AC53)-1),IF(AND($C$52&gt;0,$O$52&gt;0,$E$52&lt;=0),$D$52*($O$52/$C$52)*(1/(1-AC53)-1),0)),0)</f>
        <v>0</v>
      </c>
      <c r="AI53" s="132"/>
      <c r="AJ53" s="9"/>
    </row>
    <row r="54" spans="1:36" ht="30" customHeight="1" thickBot="1">
      <c r="A54" s="153"/>
      <c r="B54" s="154" t="s">
        <v>56</v>
      </c>
      <c r="C54" s="23"/>
      <c r="D54" s="34"/>
      <c r="E54" s="156">
        <f t="shared" si="18"/>
        <v>0</v>
      </c>
      <c r="F54" s="158">
        <f t="shared" si="19"/>
        <v>0</v>
      </c>
      <c r="G54" s="36">
        <f t="shared" ref="G54:G56" si="21">SUM(H54:L54)</f>
        <v>0</v>
      </c>
      <c r="H54" s="36" t="str">
        <f>IF($D54&gt;0,$D$47*$D54/$B$47,"")</f>
        <v/>
      </c>
      <c r="I54" s="36" t="str">
        <f>IF($D54&gt;0,$E$47*$D54/$B$47,"")</f>
        <v/>
      </c>
      <c r="J54" s="36" t="str">
        <f>IF($D54&gt;0,$F$47*$D54/$B$47,"")</f>
        <v/>
      </c>
      <c r="K54" s="36" t="str">
        <f>IF($D54&gt;0,$G$47*$D54/$B$47,"")</f>
        <v/>
      </c>
      <c r="L54" s="36" t="str">
        <f>IF($D54&gt;0,$H$47*$D54/$B$47,"")</f>
        <v/>
      </c>
      <c r="N54" s="154" t="s">
        <v>56</v>
      </c>
      <c r="O54" s="23"/>
      <c r="X54" s="132" t="s">
        <v>28</v>
      </c>
      <c r="Y54" s="132" t="s">
        <v>82</v>
      </c>
      <c r="Z54" s="132" t="s">
        <v>73</v>
      </c>
      <c r="AA54" s="132" t="s">
        <v>161</v>
      </c>
      <c r="AB54" s="132" t="str">
        <f>M64</f>
        <v>―</v>
      </c>
      <c r="AC54" s="136">
        <v>0.48499999999999999</v>
      </c>
      <c r="AD54" s="132">
        <v>0.03</v>
      </c>
      <c r="AE54" s="132"/>
      <c r="AF54" s="132">
        <f>IF(AB54=$W$62,IF(AND($C$52&gt;0,$O$52&gt;0,$E$52&gt;0),AD54*$O$52/$C$52*($E$52-$K$52),IF(AND($C$52&gt;0,$O$52&gt;0,$E$52&lt;=0),AD54*$O$52/$C$52*($D$52-$K$52),0)),0)</f>
        <v>0</v>
      </c>
      <c r="AG54" s="132"/>
      <c r="AH54" s="8">
        <f t="shared" si="20"/>
        <v>0</v>
      </c>
      <c r="AI54" s="132"/>
      <c r="AJ54" s="9"/>
    </row>
    <row r="55" spans="1:36" ht="30" customHeight="1" thickBot="1">
      <c r="A55" s="153"/>
      <c r="B55" s="154" t="s">
        <v>57</v>
      </c>
      <c r="C55" s="23"/>
      <c r="D55" s="34"/>
      <c r="E55" s="156">
        <f t="shared" si="18"/>
        <v>0</v>
      </c>
      <c r="F55" s="158">
        <f t="shared" si="19"/>
        <v>0</v>
      </c>
      <c r="G55" s="36">
        <f>SUM(H55:L55)</f>
        <v>0</v>
      </c>
      <c r="H55" s="36" t="str">
        <f>IF($D55&gt;0,$D$47*$D55/$B$47,"")</f>
        <v/>
      </c>
      <c r="I55" s="36" t="str">
        <f>IF($D55&gt;0,$E$47*$D55/$B$47,"")</f>
        <v/>
      </c>
      <c r="J55" s="36" t="str">
        <f>IF($D55&gt;0,$F$47*$D55/$B$47,"")</f>
        <v/>
      </c>
      <c r="K55" s="36" t="str">
        <f>IF($D55&gt;0,$G$47*$D55/$B$47,"")</f>
        <v/>
      </c>
      <c r="L55" s="36" t="str">
        <f>IF($D55&gt;0,$H$47*$D55/$B$47,"")</f>
        <v/>
      </c>
      <c r="N55" s="154" t="s">
        <v>57</v>
      </c>
      <c r="O55" s="23"/>
      <c r="X55" s="132" t="s">
        <v>28</v>
      </c>
      <c r="Y55" s="132" t="s">
        <v>84</v>
      </c>
      <c r="Z55" s="132" t="s">
        <v>73</v>
      </c>
      <c r="AA55" s="132" t="s">
        <v>161</v>
      </c>
      <c r="AB55" s="132" t="str">
        <f>C66</f>
        <v>―</v>
      </c>
      <c r="AC55" s="136">
        <v>0.86199999999999999</v>
      </c>
      <c r="AD55" s="132"/>
      <c r="AE55" s="132"/>
      <c r="AF55" s="132"/>
      <c r="AG55" s="132"/>
      <c r="AH55" s="8">
        <f t="shared" si="20"/>
        <v>0</v>
      </c>
      <c r="AI55" s="132"/>
      <c r="AJ55" s="9"/>
    </row>
    <row r="56" spans="1:36" ht="30" customHeight="1" thickBot="1">
      <c r="A56" s="153"/>
      <c r="B56" s="154" t="s">
        <v>7</v>
      </c>
      <c r="C56" s="23"/>
      <c r="D56" s="34"/>
      <c r="E56" s="156">
        <f t="shared" si="18"/>
        <v>0</v>
      </c>
      <c r="F56" s="158">
        <f t="shared" si="19"/>
        <v>0</v>
      </c>
      <c r="G56" s="36">
        <f t="shared" si="21"/>
        <v>0</v>
      </c>
      <c r="H56" s="36" t="str">
        <f>IF($D56&gt;0,$D$47*$D56/$B$47,"")</f>
        <v/>
      </c>
      <c r="I56" s="36" t="str">
        <f>IF($D56&gt;0,$E$47*$D56/$B$47,"")</f>
        <v/>
      </c>
      <c r="J56" s="36" t="str">
        <f>IF($D56&gt;0,$F$47*$D56/$B$47,"")</f>
        <v/>
      </c>
      <c r="K56" s="36" t="str">
        <f>IF($D56&gt;0,$G$47*$D56/$B$47,"")</f>
        <v/>
      </c>
      <c r="L56" s="36" t="str">
        <f>IF($D56&gt;0,$H$47*$D56/$B$47,"")</f>
        <v/>
      </c>
      <c r="N56" s="154" t="s">
        <v>7</v>
      </c>
      <c r="O56" s="23"/>
      <c r="X56" s="132" t="s">
        <v>50</v>
      </c>
      <c r="Y56" s="132" t="s">
        <v>24</v>
      </c>
      <c r="Z56" s="132" t="s">
        <v>75</v>
      </c>
      <c r="AA56" s="132" t="s">
        <v>156</v>
      </c>
      <c r="AB56" s="132" t="str">
        <f>C68</f>
        <v>―</v>
      </c>
      <c r="AC56" s="132">
        <v>0.1</v>
      </c>
      <c r="AD56" s="132"/>
      <c r="AE56" s="132"/>
      <c r="AF56" s="132">
        <f>IF(AB56=$W$62,IF(AND($E$53&gt;0,$C$53&gt;0,$O$53&gt;0),($E$53-$K$53)*$O$53/$C$53*AC56,IF(AND($C$53&gt;0,$O$53&gt;0,$E$53&lt;=0),AC56*$O$53/$C$53*($D$53-$K$53),0)),0)</f>
        <v>0</v>
      </c>
      <c r="AG56" s="132"/>
      <c r="AH56" s="132"/>
      <c r="AI56" s="132"/>
      <c r="AJ56" s="9"/>
    </row>
    <row r="57" spans="1:36" ht="17.149999999999999" customHeight="1">
      <c r="A57" s="138"/>
      <c r="B57" s="135"/>
      <c r="C57" s="135"/>
      <c r="D57" s="135"/>
      <c r="E57" s="135"/>
      <c r="F57" s="159"/>
      <c r="X57" s="132" t="s">
        <v>50</v>
      </c>
      <c r="Y57" s="132" t="s">
        <v>67</v>
      </c>
      <c r="Z57" s="132" t="s">
        <v>75</v>
      </c>
      <c r="AA57" s="132" t="s">
        <v>156</v>
      </c>
      <c r="AB57" s="132" t="str">
        <f>E68</f>
        <v>―</v>
      </c>
      <c r="AC57" s="132">
        <v>0.1</v>
      </c>
      <c r="AD57" s="132"/>
      <c r="AE57" s="132"/>
      <c r="AF57" s="132">
        <f t="shared" ref="AF57:AF59" si="22">IF(AB57=$W$62,IF(AND($E$53&gt;0,$C$53&gt;0,$O$53&gt;0),($E$53-$K$53)*$O$53/$C$53*AC57,IF(AND($C$53&gt;0,$O$53&gt;0,$E$53&lt;=0),AC57*$O$53/$C$53*($D$53-$K$53),0)),0)</f>
        <v>0</v>
      </c>
      <c r="AG57" s="132"/>
      <c r="AH57" s="132"/>
      <c r="AI57" s="132"/>
      <c r="AJ57" s="9"/>
    </row>
    <row r="58" spans="1:36" s="120" customFormat="1" ht="21.5" customHeight="1">
      <c r="A58" s="134" t="s">
        <v>188</v>
      </c>
      <c r="B58" s="159"/>
      <c r="C58" s="159"/>
      <c r="D58" s="159"/>
      <c r="E58" s="159"/>
      <c r="X58" s="132" t="s">
        <v>50</v>
      </c>
      <c r="Y58" s="132" t="s">
        <v>68</v>
      </c>
      <c r="Z58" s="132" t="s">
        <v>75</v>
      </c>
      <c r="AA58" s="132" t="s">
        <v>156</v>
      </c>
      <c r="AB58" s="160" t="str">
        <f>G68</f>
        <v>―</v>
      </c>
      <c r="AC58" s="132">
        <v>0.1</v>
      </c>
      <c r="AD58" s="132"/>
      <c r="AE58" s="132"/>
      <c r="AF58" s="132">
        <f t="shared" si="22"/>
        <v>0</v>
      </c>
      <c r="AG58" s="160"/>
      <c r="AH58" s="160"/>
      <c r="AI58" s="160"/>
      <c r="AJ58" s="11"/>
    </row>
    <row r="59" spans="1:36" ht="21.5" customHeight="1">
      <c r="A59" s="134" t="s">
        <v>48</v>
      </c>
      <c r="B59" s="135"/>
      <c r="C59" s="135"/>
      <c r="D59" s="135"/>
      <c r="E59" s="135"/>
      <c r="F59" s="135"/>
      <c r="X59" s="132" t="s">
        <v>50</v>
      </c>
      <c r="Y59" s="132" t="s">
        <v>69</v>
      </c>
      <c r="Z59" s="132" t="s">
        <v>75</v>
      </c>
      <c r="AA59" s="132" t="s">
        <v>156</v>
      </c>
      <c r="AB59" s="132" t="str">
        <f>I68</f>
        <v>―</v>
      </c>
      <c r="AC59" s="132">
        <v>0.1</v>
      </c>
      <c r="AD59" s="132"/>
      <c r="AE59" s="132"/>
      <c r="AF59" s="132">
        <f t="shared" si="22"/>
        <v>0</v>
      </c>
      <c r="AG59" s="132"/>
      <c r="AH59" s="132"/>
      <c r="AI59" s="132"/>
      <c r="AJ59" s="9"/>
    </row>
    <row r="60" spans="1:36" ht="21.5" customHeight="1">
      <c r="A60" s="161" t="s">
        <v>51</v>
      </c>
      <c r="B60" s="135"/>
      <c r="C60" s="135"/>
      <c r="D60" s="135"/>
      <c r="E60" s="135"/>
      <c r="F60" s="135"/>
      <c r="X60" s="132" t="s">
        <v>50</v>
      </c>
      <c r="Y60" s="49" t="s">
        <v>91</v>
      </c>
      <c r="Z60" s="133" t="s">
        <v>73</v>
      </c>
      <c r="AA60" s="132" t="s">
        <v>104</v>
      </c>
      <c r="AB60" s="133" t="str">
        <f>K68</f>
        <v>―</v>
      </c>
      <c r="AC60" s="133">
        <v>0.75</v>
      </c>
      <c r="AD60" s="133"/>
      <c r="AE60" s="133"/>
      <c r="AF60" s="133"/>
      <c r="AG60" s="133"/>
      <c r="AH60" s="9"/>
      <c r="AI60" s="9">
        <f>IF(AB60=$W$62,IF($L$53&gt;0,$AJ60*$O$53/10*1141*AC60,0),0)</f>
        <v>0</v>
      </c>
      <c r="AJ60" s="9">
        <v>75.040000000000006</v>
      </c>
    </row>
    <row r="61" spans="1:36" ht="23.25" customHeight="1" thickBot="1">
      <c r="A61" s="138"/>
      <c r="B61" s="162" t="s">
        <v>58</v>
      </c>
      <c r="C61" s="251" t="s">
        <v>160</v>
      </c>
      <c r="D61" s="252"/>
      <c r="E61" s="252"/>
      <c r="F61" s="252"/>
      <c r="G61" s="252"/>
      <c r="H61" s="252"/>
      <c r="I61" s="252"/>
      <c r="J61" s="252"/>
      <c r="K61" s="252"/>
      <c r="L61" s="252"/>
      <c r="M61" s="253"/>
      <c r="N61" s="254"/>
      <c r="O61" s="163"/>
      <c r="P61" s="163"/>
      <c r="R61" s="163"/>
      <c r="S61" s="163"/>
      <c r="T61" s="163"/>
      <c r="U61" s="163"/>
      <c r="V61" s="163"/>
      <c r="W61" s="163" t="s">
        <v>186</v>
      </c>
      <c r="X61" s="132" t="s">
        <v>27</v>
      </c>
      <c r="Y61" s="132" t="s">
        <v>66</v>
      </c>
      <c r="Z61" s="132" t="s">
        <v>73</v>
      </c>
      <c r="AA61" s="132" t="s">
        <v>161</v>
      </c>
      <c r="AB61" s="132" t="str">
        <f>C70</f>
        <v>―</v>
      </c>
      <c r="AC61" s="132">
        <v>0.23</v>
      </c>
      <c r="AD61" s="132"/>
      <c r="AE61" s="132"/>
      <c r="AF61" s="132"/>
      <c r="AG61" s="132"/>
      <c r="AH61" s="8">
        <f>IF(AB61=$W$62,IF(AND($C$54&gt;0,$O$54&gt;0,$E$54&gt;0),($E$54-$H$54-$I$54-$J$54-$K$54)*($O$54/$C$54)*(1/(1-AC61)-1),IF(AND($C$54&gt;0,$O$54&gt;0,$E$54&lt;=0),$D$54*($O$54/$C$54)*(1/(1-AC61)-1),0)),0)</f>
        <v>0</v>
      </c>
      <c r="AI61" s="132"/>
      <c r="AJ61" s="9"/>
    </row>
    <row r="62" spans="1:36" ht="36" customHeight="1">
      <c r="A62" s="138"/>
      <c r="B62" s="238" t="s">
        <v>49</v>
      </c>
      <c r="C62" s="37" t="s">
        <v>185</v>
      </c>
      <c r="D62" s="165" t="s">
        <v>144</v>
      </c>
      <c r="E62" s="44" t="s">
        <v>185</v>
      </c>
      <c r="F62" s="167" t="s">
        <v>61</v>
      </c>
      <c r="G62" s="38" t="s">
        <v>185</v>
      </c>
      <c r="H62" s="169" t="s">
        <v>158</v>
      </c>
      <c r="I62" s="44" t="s">
        <v>185</v>
      </c>
      <c r="J62" s="170" t="s">
        <v>21</v>
      </c>
      <c r="K62" s="38" t="s">
        <v>185</v>
      </c>
      <c r="L62" s="171" t="s">
        <v>129</v>
      </c>
      <c r="M62" s="44" t="s">
        <v>185</v>
      </c>
      <c r="N62" s="172" t="s">
        <v>63</v>
      </c>
      <c r="O62" s="173"/>
      <c r="P62" s="173"/>
      <c r="R62" s="174"/>
      <c r="S62" s="173"/>
      <c r="T62" s="173"/>
      <c r="U62" s="173"/>
      <c r="V62" s="173"/>
      <c r="W62" s="163" t="s">
        <v>151</v>
      </c>
      <c r="X62" s="132" t="s">
        <v>27</v>
      </c>
      <c r="Y62" s="132" t="s">
        <v>22</v>
      </c>
      <c r="Z62" s="132" t="s">
        <v>73</v>
      </c>
      <c r="AA62" s="132" t="s">
        <v>161</v>
      </c>
      <c r="AB62" s="132" t="str">
        <f>E70</f>
        <v>―</v>
      </c>
      <c r="AC62" s="132">
        <v>0.23</v>
      </c>
      <c r="AD62" s="132"/>
      <c r="AE62" s="132"/>
      <c r="AF62" s="132"/>
      <c r="AG62" s="132"/>
      <c r="AH62" s="8">
        <f>IF(AB62=$W$62,IF(AND($C$54&gt;0,$O$54&gt;0,$E$54&gt;0),($E$54-$H$54-$I$54-$J$54-$K$54)*($O$54/$C$54)*(1/(1-AC62)-1),IF(AND($C$54&gt;0,$O$54&gt;0,$E$54&lt;=0),$D$54*($O$54/$C$54)*(1/(1-AC62)-1),0)),0)</f>
        <v>0</v>
      </c>
      <c r="AI62" s="132"/>
      <c r="AJ62" s="9"/>
    </row>
    <row r="63" spans="1:36" ht="21" customHeight="1">
      <c r="A63" s="138"/>
      <c r="B63" s="238"/>
      <c r="C63" s="241" t="s">
        <v>155</v>
      </c>
      <c r="D63" s="242"/>
      <c r="E63" s="255" t="s">
        <v>155</v>
      </c>
      <c r="F63" s="242"/>
      <c r="G63" s="255" t="s">
        <v>155</v>
      </c>
      <c r="H63" s="242"/>
      <c r="I63" s="255" t="s">
        <v>155</v>
      </c>
      <c r="J63" s="242"/>
      <c r="K63" s="255" t="s">
        <v>155</v>
      </c>
      <c r="L63" s="242"/>
      <c r="M63" s="256" t="s">
        <v>104</v>
      </c>
      <c r="N63" s="257"/>
      <c r="O63" s="173"/>
      <c r="P63" s="173"/>
      <c r="R63" s="163"/>
      <c r="S63" s="163"/>
      <c r="T63" s="163"/>
      <c r="U63" s="163"/>
      <c r="V63" s="163"/>
      <c r="W63" s="163"/>
      <c r="X63" s="132" t="s">
        <v>27</v>
      </c>
      <c r="Y63" s="132" t="s">
        <v>23</v>
      </c>
      <c r="Z63" s="132" t="s">
        <v>73</v>
      </c>
      <c r="AA63" s="146" t="s">
        <v>177</v>
      </c>
      <c r="AB63" s="132" t="str">
        <f>G70</f>
        <v>―</v>
      </c>
      <c r="AC63" s="132">
        <v>0.38</v>
      </c>
      <c r="AD63" s="132">
        <v>7.0000000000000007E-2</v>
      </c>
      <c r="AE63" s="132"/>
      <c r="AF63" s="132">
        <f>IF(AB63=$W$62,IF(AND($E$54&gt;0,$C$54&gt;0,$O$54&gt;0),($E$54-$K$54)*$O$54/$C$54*AD63,IF(AND($C$54&gt;0,$O$54&gt;0,$E$54&lt;=0),AD63*$O$54/$C$54*($D$54-$K$54),0)),0)</f>
        <v>0</v>
      </c>
      <c r="AG63" s="132">
        <f>IF(AB63=$W$62,IF(I54&gt;0,I54*AC63,0),0)</f>
        <v>0</v>
      </c>
      <c r="AH63" s="132"/>
      <c r="AI63" s="132"/>
      <c r="AJ63" s="9"/>
    </row>
    <row r="64" spans="1:36" ht="36" customHeight="1">
      <c r="A64" s="138"/>
      <c r="B64" s="238"/>
      <c r="C64" s="39" t="s">
        <v>185</v>
      </c>
      <c r="D64" s="176" t="s">
        <v>60</v>
      </c>
      <c r="E64" s="45" t="s">
        <v>185</v>
      </c>
      <c r="F64" s="178" t="s">
        <v>157</v>
      </c>
      <c r="G64" s="45" t="s">
        <v>185</v>
      </c>
      <c r="H64" s="178" t="s">
        <v>22</v>
      </c>
      <c r="I64" s="45" t="s">
        <v>185</v>
      </c>
      <c r="J64" s="178" t="s">
        <v>72</v>
      </c>
      <c r="K64" s="41" t="s">
        <v>185</v>
      </c>
      <c r="L64" s="176" t="s">
        <v>80</v>
      </c>
      <c r="M64" s="41" t="s">
        <v>185</v>
      </c>
      <c r="N64" s="180" t="s">
        <v>82</v>
      </c>
      <c r="O64" s="163"/>
      <c r="P64" s="163"/>
      <c r="R64" s="163"/>
      <c r="S64" s="163"/>
      <c r="T64" s="163"/>
      <c r="U64" s="163"/>
      <c r="V64" s="163"/>
      <c r="W64" s="163"/>
      <c r="X64" s="132" t="s">
        <v>27</v>
      </c>
      <c r="Y64" s="132" t="s">
        <v>25</v>
      </c>
      <c r="Z64" s="132" t="s">
        <v>73</v>
      </c>
      <c r="AA64" s="132" t="s">
        <v>161</v>
      </c>
      <c r="AB64" s="132" t="str">
        <f>I70</f>
        <v>―</v>
      </c>
      <c r="AC64" s="132">
        <v>0.61</v>
      </c>
      <c r="AD64" s="132"/>
      <c r="AE64" s="132"/>
      <c r="AF64" s="132"/>
      <c r="AG64" s="132"/>
      <c r="AH64" s="8">
        <f>IF(AB64=$W$62,IF(AND($C$54&gt;0,$O$54&gt;0,$E$54&gt;0),($E$54-$H$54-$I$54-$J$54-$K$54)*($O$54/$C$54)*(1/(1-AC64)-1),IF(AND($C$54&gt;0,$O$54&gt;0,$E$54&lt;=0),$D$54*($O$54/$C$54)*(1/(1-AC64)-1),0)),0)</f>
        <v>0</v>
      </c>
      <c r="AI64" s="132"/>
      <c r="AJ64" s="9"/>
    </row>
    <row r="65" spans="1:36" ht="21" customHeight="1" thickBot="1">
      <c r="A65" s="138"/>
      <c r="B65" s="238"/>
      <c r="C65" s="241" t="s">
        <v>155</v>
      </c>
      <c r="D65" s="242"/>
      <c r="E65" s="243" t="s">
        <v>155</v>
      </c>
      <c r="F65" s="240"/>
      <c r="G65" s="243" t="s">
        <v>155</v>
      </c>
      <c r="H65" s="240"/>
      <c r="I65" s="243" t="s">
        <v>177</v>
      </c>
      <c r="J65" s="240"/>
      <c r="K65" s="243" t="s">
        <v>155</v>
      </c>
      <c r="L65" s="240"/>
      <c r="M65" s="239" t="s">
        <v>155</v>
      </c>
      <c r="N65" s="258"/>
      <c r="O65" s="163"/>
      <c r="P65" s="163"/>
      <c r="R65" s="163"/>
      <c r="S65" s="163"/>
      <c r="T65" s="163"/>
      <c r="U65" s="163"/>
      <c r="V65" s="163"/>
      <c r="W65" s="163"/>
      <c r="X65" s="132" t="s">
        <v>27</v>
      </c>
      <c r="Y65" s="132" t="s">
        <v>67</v>
      </c>
      <c r="Z65" s="146" t="s">
        <v>75</v>
      </c>
      <c r="AA65" s="132" t="s">
        <v>156</v>
      </c>
      <c r="AB65" s="132" t="str">
        <f>K70</f>
        <v>―</v>
      </c>
      <c r="AC65" s="132">
        <v>0.17</v>
      </c>
      <c r="AD65" s="132"/>
      <c r="AE65" s="132"/>
      <c r="AF65" s="132">
        <f>IF(AB65=$W$62,IF(AND($E$54&gt;0,$C$54&gt;0,$O$54&gt;0),($E$54-$K$54)*$O$54/$C$54*AC65,IF(AND($C$54&gt;0,$O$54&gt;0,$E$54&lt;=0),AC65*$O$54/$C$54*($D$54-$K$54),0)),0)</f>
        <v>0</v>
      </c>
      <c r="AG65" s="132"/>
      <c r="AH65" s="132"/>
      <c r="AI65" s="132"/>
      <c r="AJ65" s="9"/>
    </row>
    <row r="66" spans="1:36" ht="36" customHeight="1">
      <c r="A66" s="138"/>
      <c r="B66" s="238"/>
      <c r="C66" s="46" t="s">
        <v>185</v>
      </c>
      <c r="D66" s="182" t="s">
        <v>83</v>
      </c>
      <c r="E66" s="183"/>
      <c r="F66" s="184"/>
      <c r="G66" s="185"/>
      <c r="H66" s="186"/>
      <c r="I66" s="185"/>
      <c r="J66" s="187"/>
      <c r="K66" s="185"/>
      <c r="L66" s="184"/>
      <c r="M66" s="185"/>
      <c r="N66" s="184"/>
      <c r="O66" s="163"/>
      <c r="P66" s="163"/>
      <c r="R66" s="163"/>
      <c r="S66" s="163"/>
      <c r="T66" s="163"/>
      <c r="U66" s="163"/>
      <c r="V66" s="163"/>
      <c r="W66" s="163"/>
      <c r="X66" s="132" t="s">
        <v>27</v>
      </c>
      <c r="Y66" s="132" t="s">
        <v>63</v>
      </c>
      <c r="Z66" s="132" t="s">
        <v>73</v>
      </c>
      <c r="AA66" s="132" t="s">
        <v>104</v>
      </c>
      <c r="AB66" s="132" t="str">
        <f>M70</f>
        <v>―</v>
      </c>
      <c r="AC66" s="132">
        <v>0.71</v>
      </c>
      <c r="AD66" s="132"/>
      <c r="AE66" s="132"/>
      <c r="AF66" s="132"/>
      <c r="AG66" s="132"/>
      <c r="AH66" s="132"/>
      <c r="AI66" s="9">
        <f>IF(AB66=$W$62,IF($L$54&gt;0,$AJ66*$O$54/10*1141*AC66,0),0)</f>
        <v>0</v>
      </c>
      <c r="AJ66" s="9">
        <v>34.78</v>
      </c>
    </row>
    <row r="67" spans="1:36" ht="21" customHeight="1" thickBot="1">
      <c r="A67" s="138"/>
      <c r="B67" s="238"/>
      <c r="C67" s="244" t="s">
        <v>155</v>
      </c>
      <c r="D67" s="245"/>
      <c r="E67" s="183"/>
      <c r="F67" s="184"/>
      <c r="G67" s="185"/>
      <c r="H67" s="186"/>
      <c r="I67" s="185"/>
      <c r="J67" s="187"/>
      <c r="K67" s="185"/>
      <c r="L67" s="184"/>
      <c r="M67" s="185"/>
      <c r="N67" s="184"/>
      <c r="O67" s="163"/>
      <c r="P67" s="163"/>
      <c r="R67" s="163"/>
      <c r="S67" s="163"/>
      <c r="T67" s="163"/>
      <c r="U67" s="163"/>
      <c r="V67" s="163"/>
      <c r="W67" s="163"/>
      <c r="X67" s="132" t="s">
        <v>27</v>
      </c>
      <c r="Y67" s="163" t="s">
        <v>91</v>
      </c>
      <c r="Z67" s="132" t="s">
        <v>73</v>
      </c>
      <c r="AA67" s="132" t="s">
        <v>104</v>
      </c>
      <c r="AB67" s="133" t="str">
        <f>C72</f>
        <v>―</v>
      </c>
      <c r="AC67" s="133">
        <v>0.5</v>
      </c>
      <c r="AD67" s="133"/>
      <c r="AE67" s="133"/>
      <c r="AF67" s="133"/>
      <c r="AG67" s="133"/>
      <c r="AH67" s="133"/>
      <c r="AI67" s="9">
        <f>IF(AB67=$W$62,IF($L$54&gt;0,$AJ67*$O$54/10*1141*AC67,0),0)</f>
        <v>0</v>
      </c>
      <c r="AJ67" s="9">
        <v>34.78</v>
      </c>
    </row>
    <row r="68" spans="1:36" ht="36" customHeight="1">
      <c r="A68" s="138"/>
      <c r="B68" s="238" t="s">
        <v>50</v>
      </c>
      <c r="C68" s="47" t="s">
        <v>185</v>
      </c>
      <c r="D68" s="189" t="s">
        <v>24</v>
      </c>
      <c r="E68" s="44" t="s">
        <v>185</v>
      </c>
      <c r="F68" s="190" t="s">
        <v>67</v>
      </c>
      <c r="G68" s="38" t="s">
        <v>185</v>
      </c>
      <c r="H68" s="169" t="s">
        <v>68</v>
      </c>
      <c r="I68" s="38" t="s">
        <v>185</v>
      </c>
      <c r="J68" s="169" t="s">
        <v>159</v>
      </c>
      <c r="K68" s="38" t="s">
        <v>185</v>
      </c>
      <c r="L68" s="191" t="s">
        <v>91</v>
      </c>
      <c r="O68" s="163"/>
      <c r="P68" s="163"/>
      <c r="Q68" s="163"/>
      <c r="R68" s="163"/>
      <c r="S68" s="163"/>
      <c r="T68" s="163"/>
      <c r="U68" s="163"/>
      <c r="V68" s="163"/>
      <c r="W68" s="163"/>
      <c r="X68" s="132" t="s">
        <v>26</v>
      </c>
      <c r="Y68" s="132" t="s">
        <v>64</v>
      </c>
      <c r="Z68" s="132" t="s">
        <v>73</v>
      </c>
      <c r="AA68" s="132" t="s">
        <v>104</v>
      </c>
      <c r="AB68" s="132" t="str">
        <f>C74</f>
        <v>―</v>
      </c>
      <c r="AC68" s="132">
        <v>0.77</v>
      </c>
      <c r="AD68" s="132"/>
      <c r="AE68" s="132"/>
      <c r="AF68" s="132"/>
      <c r="AG68" s="132"/>
      <c r="AH68" s="8"/>
      <c r="AI68" s="9">
        <f>IF(AB68=$W$62,IF($L$55&gt;0,$AJ68*$O$55/10*1141*AC68,0),0)</f>
        <v>0</v>
      </c>
      <c r="AJ68" s="8">
        <v>58.87</v>
      </c>
    </row>
    <row r="69" spans="1:36" ht="21" customHeight="1" thickBot="1">
      <c r="A69" s="138"/>
      <c r="B69" s="238"/>
      <c r="C69" s="239" t="s">
        <v>156</v>
      </c>
      <c r="D69" s="240"/>
      <c r="E69" s="239" t="s">
        <v>156</v>
      </c>
      <c r="F69" s="240"/>
      <c r="G69" s="239" t="s">
        <v>156</v>
      </c>
      <c r="H69" s="240"/>
      <c r="I69" s="239" t="s">
        <v>156</v>
      </c>
      <c r="J69" s="240"/>
      <c r="K69" s="259" t="s">
        <v>104</v>
      </c>
      <c r="L69" s="260"/>
      <c r="O69" s="163"/>
      <c r="P69" s="163"/>
      <c r="Q69" s="163"/>
      <c r="R69" s="163"/>
      <c r="S69" s="163"/>
      <c r="T69" s="163"/>
      <c r="U69" s="163"/>
      <c r="V69" s="163"/>
      <c r="W69" s="163"/>
      <c r="X69" s="132" t="s">
        <v>26</v>
      </c>
      <c r="Y69" s="132" t="s">
        <v>65</v>
      </c>
      <c r="Z69" s="132" t="s">
        <v>73</v>
      </c>
      <c r="AA69" s="132" t="s">
        <v>104</v>
      </c>
      <c r="AB69" s="132" t="str">
        <f>E74</f>
        <v>―</v>
      </c>
      <c r="AC69" s="132">
        <v>0.16</v>
      </c>
      <c r="AD69" s="132"/>
      <c r="AE69" s="132"/>
      <c r="AF69" s="132"/>
      <c r="AG69" s="132"/>
      <c r="AH69" s="8"/>
      <c r="AI69" s="9">
        <f>IF(AB69=$W$62,IF($L$55&gt;0,$AJ69*$O$55/10*1141*AC69,0),0)</f>
        <v>0</v>
      </c>
      <c r="AJ69" s="8">
        <v>71.16</v>
      </c>
    </row>
    <row r="70" spans="1:36" ht="37" customHeight="1">
      <c r="A70" s="138"/>
      <c r="B70" s="238" t="s">
        <v>27</v>
      </c>
      <c r="C70" s="38" t="s">
        <v>185</v>
      </c>
      <c r="D70" s="165" t="s">
        <v>66</v>
      </c>
      <c r="E70" s="44" t="s">
        <v>185</v>
      </c>
      <c r="F70" s="192" t="s">
        <v>22</v>
      </c>
      <c r="G70" s="44" t="s">
        <v>185</v>
      </c>
      <c r="H70" s="167" t="s">
        <v>23</v>
      </c>
      <c r="I70" s="38" t="s">
        <v>185</v>
      </c>
      <c r="J70" s="169" t="s">
        <v>81</v>
      </c>
      <c r="K70" s="44" t="s">
        <v>185</v>
      </c>
      <c r="L70" s="190" t="s">
        <v>67</v>
      </c>
      <c r="M70" s="38" t="s">
        <v>185</v>
      </c>
      <c r="N70" s="193" t="s">
        <v>63</v>
      </c>
      <c r="O70" s="163"/>
      <c r="P70" s="163"/>
      <c r="Q70" s="163"/>
      <c r="R70" s="163"/>
      <c r="S70" s="163"/>
      <c r="T70" s="163"/>
      <c r="U70" s="163"/>
      <c r="V70" s="163"/>
      <c r="W70" s="163"/>
      <c r="Z70" s="163"/>
      <c r="AA70" s="163"/>
      <c r="AB70" s="163"/>
      <c r="AC70" s="163"/>
      <c r="AD70" s="163"/>
      <c r="AE70" s="163"/>
      <c r="AF70" s="163"/>
      <c r="AG70" s="163"/>
      <c r="AH70" s="163"/>
      <c r="AI70" s="163"/>
      <c r="AJ70" s="163"/>
    </row>
    <row r="71" spans="1:36" ht="20.5" customHeight="1" thickBot="1">
      <c r="A71" s="138"/>
      <c r="B71" s="238"/>
      <c r="C71" s="241" t="s">
        <v>155</v>
      </c>
      <c r="D71" s="242"/>
      <c r="E71" s="239" t="s">
        <v>155</v>
      </c>
      <c r="F71" s="240"/>
      <c r="G71" s="243" t="s">
        <v>177</v>
      </c>
      <c r="H71" s="240"/>
      <c r="I71" s="239" t="s">
        <v>155</v>
      </c>
      <c r="J71" s="240"/>
      <c r="K71" s="243" t="s">
        <v>156</v>
      </c>
      <c r="L71" s="240"/>
      <c r="M71" s="234" t="s">
        <v>104</v>
      </c>
      <c r="N71" s="235"/>
      <c r="O71" s="163"/>
      <c r="P71" s="163"/>
      <c r="Y71" s="132" t="s">
        <v>89</v>
      </c>
      <c r="Z71" s="132" t="s">
        <v>90</v>
      </c>
      <c r="AA71" s="163"/>
      <c r="AB71" s="163"/>
      <c r="AC71" s="163"/>
      <c r="AD71" s="163"/>
      <c r="AE71" s="163"/>
      <c r="AF71" s="163"/>
      <c r="AG71" s="163"/>
      <c r="AH71" s="163"/>
      <c r="AI71" s="163"/>
    </row>
    <row r="72" spans="1:36" ht="31.5" customHeight="1">
      <c r="A72" s="138"/>
      <c r="B72" s="238"/>
      <c r="C72" s="46" t="s">
        <v>185</v>
      </c>
      <c r="D72" s="194" t="s">
        <v>91</v>
      </c>
      <c r="G72" s="173"/>
      <c r="H72" s="173"/>
      <c r="I72" s="173"/>
      <c r="J72" s="173"/>
      <c r="K72" s="174"/>
      <c r="L72" s="174"/>
      <c r="O72" s="163"/>
      <c r="P72" s="163"/>
      <c r="X72" s="132" t="s">
        <v>85</v>
      </c>
      <c r="Y72" s="12">
        <f>(MAX(AF43:AF55)+SUM(AG43:AG55)+MAX(AH43:AH55)+MAX(AI43:AI55))/1.1</f>
        <v>0</v>
      </c>
      <c r="Z72" s="132" t="str">
        <f>IF(OR(AB43=W62,AB44=W62,AB45=W62,AB49=W62,AB50=W62,AB51=W62,AB53=W62,AB54=W62,AB55=W62),"経営面積の拡大",IF(OR(AB46=W62,AB47=W62),"経営面積の拡大",IF(AB52=W62,"資材費の削減・収量の向上",IF(AB48=W62,"人件費の削減",""))))</f>
        <v/>
      </c>
      <c r="AA72" s="163" t="str">
        <f>IF(Z72="","",IF(OR(Z$73="",Z$74="",Z$75=""),Z72,Z72&amp;"、"))</f>
        <v/>
      </c>
      <c r="AB72" s="13">
        <f>IF(AA72="経営面積の拡大",IF(AB55=W62,1/(1-AC55),IF(AB53=W62,1/(1-AC53),IF(AB54=W62,1/(1-AC54),IF(AB43=W62,1/(1-AC43),IF(AB44=W62,1/(1-AC44),IF(AB49=W62,1/(1-AC49),IF(AB47=W62,1/(1-AC47),IF(OR(AB50=W62,AB51=W62),1/(1-AC50),IF(AB46=W62,1/(1-AC46),IF(AB45=W62,1/(1-AC45),"")))))))))))-1</f>
        <v>-1</v>
      </c>
    </row>
    <row r="73" spans="1:36" ht="20" customHeight="1" thickBot="1">
      <c r="A73" s="138"/>
      <c r="B73" s="238"/>
      <c r="C73" s="232" t="s">
        <v>104</v>
      </c>
      <c r="D73" s="235"/>
      <c r="G73" s="173"/>
      <c r="H73" s="173"/>
      <c r="I73" s="173"/>
      <c r="J73" s="173"/>
      <c r="K73" s="174"/>
      <c r="L73" s="174"/>
      <c r="O73" s="163"/>
      <c r="P73" s="163"/>
      <c r="X73" s="146" t="s">
        <v>50</v>
      </c>
      <c r="Y73" s="195">
        <f>(MAX(AF56:AF60)+SUM(AG56:AG60)+MAX(AH56:AH60)+MAX(AI56:AI60))/1.1</f>
        <v>0</v>
      </c>
      <c r="Z73" s="133" t="str">
        <f>IF(OR(AB56=W62,AB57=W62,AB58=W62,AB59=W62),AA56,IF(AB60=W62,"人件費の削減",""))</f>
        <v/>
      </c>
      <c r="AA73" s="49" t="str">
        <f>IF(Z73="","",IF(OR(Z$74="",Z$75=""),Z73,Z73&amp;"、"))</f>
        <v/>
      </c>
    </row>
    <row r="74" spans="1:36" ht="37" customHeight="1">
      <c r="A74" s="138"/>
      <c r="B74" s="230" t="s">
        <v>26</v>
      </c>
      <c r="C74" s="47" t="s">
        <v>185</v>
      </c>
      <c r="D74" s="196" t="s">
        <v>64</v>
      </c>
      <c r="E74" s="38" t="s">
        <v>185</v>
      </c>
      <c r="F74" s="197" t="s">
        <v>65</v>
      </c>
      <c r="O74" s="163"/>
      <c r="P74" s="163"/>
      <c r="X74" s="132" t="s">
        <v>27</v>
      </c>
      <c r="Y74" s="158">
        <f>(MAX(AF61:AF67)+SUM(AG61:AG67)+MAX(AH61:AH67)+SUM(AI61:AI67))/1.1</f>
        <v>0</v>
      </c>
      <c r="Z74" s="133" t="str">
        <f>IF(OR(AB61=W62,AB62=W62,AB64=W62),AA61,IF(AB65=W62,AA65,IF(OR(AB66=W62,AB67=W62),"人件費の削減",IF(AB63=W62,AA63,""))))</f>
        <v/>
      </c>
      <c r="AA74" s="49" t="str">
        <f>IF(Z74="","",IF(Z$75="",Z74,Z74&amp;"、"))</f>
        <v/>
      </c>
      <c r="AB74" s="14">
        <f>IF(AA74="経営面積の拡大",IF(AB64=W62,1/(1-AC64),IF(OR(AB61=W62,AB62=W62),1/(1-AC61),"")))-1</f>
        <v>-1</v>
      </c>
    </row>
    <row r="75" spans="1:36" ht="20.5" customHeight="1" thickBot="1">
      <c r="A75" s="138"/>
      <c r="B75" s="231"/>
      <c r="C75" s="232" t="s">
        <v>104</v>
      </c>
      <c r="D75" s="233"/>
      <c r="E75" s="234" t="s">
        <v>104</v>
      </c>
      <c r="F75" s="235"/>
      <c r="O75" s="163"/>
      <c r="P75" s="163"/>
      <c r="X75" s="132" t="s">
        <v>26</v>
      </c>
      <c r="Y75" s="9">
        <f>(SUM(AI68:AI69))/1.1</f>
        <v>0</v>
      </c>
      <c r="Z75" s="133" t="str">
        <f>IF(OR(AB68=W62,AB69=W62),"人件費の削減","")</f>
        <v/>
      </c>
      <c r="AA75" s="49" t="str">
        <f>IF(Z75="","",Z75)</f>
        <v/>
      </c>
    </row>
    <row r="76" spans="1:36" ht="19.5" customHeight="1">
      <c r="A76" s="138"/>
      <c r="B76" s="147"/>
      <c r="C76" s="147"/>
      <c r="D76" s="198"/>
      <c r="E76" s="199"/>
      <c r="F76" s="199"/>
      <c r="I76" s="236" t="s">
        <v>70</v>
      </c>
      <c r="J76" s="237"/>
      <c r="K76" s="236" t="s">
        <v>90</v>
      </c>
      <c r="L76" s="237"/>
      <c r="M76" s="263" t="s">
        <v>114</v>
      </c>
      <c r="N76" s="264"/>
      <c r="O76" s="246" t="s">
        <v>115</v>
      </c>
      <c r="P76" s="247"/>
    </row>
    <row r="77" spans="1:36" ht="40" customHeight="1">
      <c r="A77" s="138"/>
      <c r="B77" s="200"/>
      <c r="C77" s="200"/>
      <c r="D77" s="135"/>
      <c r="E77" s="135"/>
      <c r="F77" s="135"/>
      <c r="I77" s="261">
        <f>IF(G79=W61,SUM(Y72:Y75),"")</f>
        <v>0</v>
      </c>
      <c r="J77" s="262"/>
      <c r="K77" s="236" t="str">
        <f>AA72&amp;" "&amp;AA73&amp;" "&amp;AA74&amp;" "&amp;AA75</f>
        <v xml:space="preserve">   </v>
      </c>
      <c r="L77" s="237"/>
      <c r="M77" s="265" t="str">
        <f>IF(OR(AB72&gt;0,AB74&gt;0),MAX(AB72,AB74),"")</f>
        <v/>
      </c>
      <c r="N77" s="266"/>
      <c r="O77" s="246"/>
      <c r="P77" s="247"/>
    </row>
    <row r="78" spans="1:36" ht="27" customHeight="1" thickBot="1">
      <c r="A78" s="134" t="s">
        <v>112</v>
      </c>
      <c r="B78" s="135"/>
      <c r="C78" s="135"/>
      <c r="D78" s="135"/>
      <c r="E78" s="135"/>
      <c r="F78" s="135"/>
    </row>
    <row r="79" spans="1:36" ht="30" customHeight="1" thickBot="1">
      <c r="A79" s="138"/>
      <c r="B79" s="276" t="s">
        <v>111</v>
      </c>
      <c r="C79" s="277"/>
      <c r="D79" s="278"/>
      <c r="E79" s="279"/>
      <c r="G79" s="24" t="s">
        <v>185</v>
      </c>
      <c r="H79" s="288" t="s">
        <v>106</v>
      </c>
      <c r="I79" s="289"/>
      <c r="J79" s="289"/>
      <c r="K79" s="289"/>
      <c r="L79" s="289"/>
      <c r="M79" s="289"/>
      <c r="N79" s="290"/>
    </row>
    <row r="80" spans="1:36" ht="30" customHeight="1" thickBot="1">
      <c r="A80" s="138"/>
      <c r="F80" s="135"/>
      <c r="G80" s="42" t="s">
        <v>185</v>
      </c>
      <c r="H80" s="291" t="s">
        <v>98</v>
      </c>
      <c r="I80" s="292"/>
      <c r="J80" s="292"/>
      <c r="K80" s="292"/>
      <c r="L80" s="292"/>
      <c r="M80" s="292"/>
      <c r="N80" s="293"/>
    </row>
    <row r="81" spans="1:14" ht="18" customHeight="1">
      <c r="A81" s="138"/>
      <c r="B81" s="203"/>
      <c r="C81" s="204"/>
      <c r="D81" s="204"/>
      <c r="E81" s="204"/>
      <c r="F81" s="135"/>
    </row>
    <row r="82" spans="1:14" ht="21" customHeight="1" thickBot="1">
      <c r="A82" s="134" t="s">
        <v>94</v>
      </c>
      <c r="B82" s="135"/>
      <c r="C82" s="135"/>
      <c r="D82" s="135"/>
      <c r="E82" s="135"/>
      <c r="F82" s="135"/>
    </row>
    <row r="83" spans="1:14" ht="28.5" customHeight="1" thickBot="1">
      <c r="B83" s="280"/>
      <c r="C83" s="281"/>
      <c r="D83" s="205" t="s">
        <v>19</v>
      </c>
    </row>
    <row r="84" spans="1:14" ht="18" customHeight="1"/>
    <row r="85" spans="1:14" ht="18" customHeight="1">
      <c r="A85" s="134" t="s">
        <v>88</v>
      </c>
    </row>
    <row r="86" spans="1:14" ht="22" customHeight="1" thickBot="1">
      <c r="B86" s="206" t="s">
        <v>95</v>
      </c>
      <c r="C86" s="120"/>
      <c r="D86" s="120"/>
      <c r="E86" s="120"/>
      <c r="F86" s="120"/>
      <c r="G86" s="120"/>
      <c r="H86" s="120"/>
      <c r="I86" s="120"/>
      <c r="J86" s="120"/>
      <c r="K86" s="120"/>
      <c r="L86" s="120"/>
      <c r="M86" s="120"/>
      <c r="N86" s="120"/>
    </row>
    <row r="87" spans="1:14" ht="18" customHeight="1">
      <c r="B87" s="282"/>
      <c r="C87" s="283"/>
      <c r="D87" s="283"/>
      <c r="E87" s="283"/>
      <c r="F87" s="283"/>
      <c r="G87" s="283"/>
      <c r="H87" s="283"/>
      <c r="I87" s="283"/>
      <c r="J87" s="283"/>
      <c r="K87" s="283"/>
      <c r="L87" s="283"/>
      <c r="M87" s="283"/>
      <c r="N87" s="284"/>
    </row>
    <row r="88" spans="1:14" ht="18" customHeight="1">
      <c r="B88" s="270"/>
      <c r="C88" s="271"/>
      <c r="D88" s="271"/>
      <c r="E88" s="271"/>
      <c r="F88" s="271"/>
      <c r="G88" s="271"/>
      <c r="H88" s="271"/>
      <c r="I88" s="271"/>
      <c r="J88" s="271"/>
      <c r="K88" s="271"/>
      <c r="L88" s="271"/>
      <c r="M88" s="271"/>
      <c r="N88" s="272"/>
    </row>
    <row r="89" spans="1:14" ht="18" customHeight="1">
      <c r="B89" s="270"/>
      <c r="C89" s="271"/>
      <c r="D89" s="271"/>
      <c r="E89" s="271"/>
      <c r="F89" s="271"/>
      <c r="G89" s="271"/>
      <c r="H89" s="271"/>
      <c r="I89" s="271"/>
      <c r="J89" s="271"/>
      <c r="K89" s="271"/>
      <c r="L89" s="271"/>
      <c r="M89" s="271"/>
      <c r="N89" s="272"/>
    </row>
    <row r="90" spans="1:14" ht="18" customHeight="1">
      <c r="B90" s="270"/>
      <c r="C90" s="271"/>
      <c r="D90" s="271"/>
      <c r="E90" s="271"/>
      <c r="F90" s="271"/>
      <c r="G90" s="271"/>
      <c r="H90" s="271"/>
      <c r="I90" s="271"/>
      <c r="J90" s="271"/>
      <c r="K90" s="271"/>
      <c r="L90" s="271"/>
      <c r="M90" s="271"/>
      <c r="N90" s="272"/>
    </row>
    <row r="91" spans="1:14" ht="18" customHeight="1">
      <c r="B91" s="270"/>
      <c r="C91" s="271"/>
      <c r="D91" s="271"/>
      <c r="E91" s="271"/>
      <c r="F91" s="271"/>
      <c r="G91" s="271"/>
      <c r="H91" s="271"/>
      <c r="I91" s="271"/>
      <c r="J91" s="271"/>
      <c r="K91" s="271"/>
      <c r="L91" s="271"/>
      <c r="M91" s="271"/>
      <c r="N91" s="272"/>
    </row>
    <row r="92" spans="1:14" ht="18" customHeight="1" thickBot="1">
      <c r="B92" s="273"/>
      <c r="C92" s="274"/>
      <c r="D92" s="274"/>
      <c r="E92" s="274"/>
      <c r="F92" s="274"/>
      <c r="G92" s="274"/>
      <c r="H92" s="274"/>
      <c r="I92" s="274"/>
      <c r="J92" s="274"/>
      <c r="K92" s="274"/>
      <c r="L92" s="274"/>
      <c r="M92" s="274"/>
      <c r="N92" s="275"/>
    </row>
    <row r="93" spans="1:14" ht="21" customHeight="1" thickBot="1">
      <c r="B93" s="206" t="s">
        <v>99</v>
      </c>
      <c r="C93" s="120"/>
      <c r="D93" s="120"/>
      <c r="E93" s="120"/>
      <c r="F93" s="120"/>
      <c r="G93" s="120"/>
      <c r="H93" s="120"/>
      <c r="I93" s="120"/>
      <c r="J93" s="120"/>
      <c r="K93" s="120"/>
      <c r="L93" s="120"/>
      <c r="M93" s="120"/>
      <c r="N93" s="120"/>
    </row>
    <row r="94" spans="1:14" ht="21" customHeight="1">
      <c r="B94" s="282"/>
      <c r="C94" s="283"/>
      <c r="D94" s="283"/>
      <c r="E94" s="283"/>
      <c r="F94" s="283"/>
      <c r="G94" s="283"/>
      <c r="H94" s="283"/>
      <c r="I94" s="283"/>
      <c r="J94" s="283"/>
      <c r="K94" s="283"/>
      <c r="L94" s="283"/>
      <c r="M94" s="283"/>
      <c r="N94" s="284"/>
    </row>
    <row r="95" spans="1:14" ht="18" customHeight="1">
      <c r="B95" s="270"/>
      <c r="C95" s="271"/>
      <c r="D95" s="271"/>
      <c r="E95" s="271"/>
      <c r="F95" s="271"/>
      <c r="G95" s="271"/>
      <c r="H95" s="271"/>
      <c r="I95" s="271"/>
      <c r="J95" s="271"/>
      <c r="K95" s="271"/>
      <c r="L95" s="271"/>
      <c r="M95" s="271"/>
      <c r="N95" s="272"/>
    </row>
    <row r="96" spans="1:14" ht="18" customHeight="1">
      <c r="B96" s="270"/>
      <c r="C96" s="271"/>
      <c r="D96" s="271"/>
      <c r="E96" s="271"/>
      <c r="F96" s="271"/>
      <c r="G96" s="271"/>
      <c r="H96" s="271"/>
      <c r="I96" s="271"/>
      <c r="J96" s="271"/>
      <c r="K96" s="271"/>
      <c r="L96" s="271"/>
      <c r="M96" s="271"/>
      <c r="N96" s="272"/>
    </row>
    <row r="97" spans="2:14" ht="18" customHeight="1">
      <c r="B97" s="270"/>
      <c r="C97" s="271"/>
      <c r="D97" s="271"/>
      <c r="E97" s="271"/>
      <c r="F97" s="271"/>
      <c r="G97" s="271"/>
      <c r="H97" s="271"/>
      <c r="I97" s="271"/>
      <c r="J97" s="271"/>
      <c r="K97" s="271"/>
      <c r="L97" s="271"/>
      <c r="M97" s="271"/>
      <c r="N97" s="272"/>
    </row>
    <row r="98" spans="2:14" ht="18" customHeight="1">
      <c r="B98" s="270"/>
      <c r="C98" s="271"/>
      <c r="D98" s="271"/>
      <c r="E98" s="271"/>
      <c r="F98" s="271"/>
      <c r="G98" s="271"/>
      <c r="H98" s="271"/>
      <c r="I98" s="271"/>
      <c r="J98" s="271"/>
      <c r="K98" s="271"/>
      <c r="L98" s="271"/>
      <c r="M98" s="271"/>
      <c r="N98" s="272"/>
    </row>
    <row r="99" spans="2:14" ht="18" customHeight="1" thickBot="1">
      <c r="B99" s="273"/>
      <c r="C99" s="274"/>
      <c r="D99" s="274"/>
      <c r="E99" s="274"/>
      <c r="F99" s="274"/>
      <c r="G99" s="274"/>
      <c r="H99" s="274"/>
      <c r="I99" s="274"/>
      <c r="J99" s="274"/>
      <c r="K99" s="274"/>
      <c r="L99" s="274"/>
      <c r="M99" s="274"/>
      <c r="N99" s="275"/>
    </row>
    <row r="100" spans="2:14" ht="22.5" customHeight="1" thickBot="1">
      <c r="B100" s="206" t="s">
        <v>162</v>
      </c>
      <c r="C100" s="120"/>
      <c r="D100" s="120"/>
      <c r="E100" s="120"/>
      <c r="F100" s="120"/>
      <c r="G100" s="120"/>
      <c r="H100" s="120"/>
      <c r="I100" s="120"/>
      <c r="J100" s="120"/>
      <c r="K100" s="120"/>
      <c r="L100" s="120"/>
      <c r="M100" s="120"/>
      <c r="N100" s="120"/>
    </row>
    <row r="101" spans="2:14" ht="18" customHeight="1">
      <c r="B101" s="282"/>
      <c r="C101" s="283"/>
      <c r="D101" s="283"/>
      <c r="E101" s="283"/>
      <c r="F101" s="283"/>
      <c r="G101" s="283"/>
      <c r="H101" s="283"/>
      <c r="I101" s="283"/>
      <c r="J101" s="283"/>
      <c r="K101" s="283"/>
      <c r="L101" s="283"/>
      <c r="M101" s="283"/>
      <c r="N101" s="284"/>
    </row>
    <row r="102" spans="2:14" ht="18" customHeight="1">
      <c r="B102" s="270"/>
      <c r="C102" s="271"/>
      <c r="D102" s="271"/>
      <c r="E102" s="271"/>
      <c r="F102" s="271"/>
      <c r="G102" s="271"/>
      <c r="H102" s="271"/>
      <c r="I102" s="271"/>
      <c r="J102" s="271"/>
      <c r="K102" s="271"/>
      <c r="L102" s="271"/>
      <c r="M102" s="271"/>
      <c r="N102" s="272"/>
    </row>
    <row r="103" spans="2:14" ht="18" customHeight="1">
      <c r="B103" s="270"/>
      <c r="C103" s="271"/>
      <c r="D103" s="271"/>
      <c r="E103" s="271"/>
      <c r="F103" s="271"/>
      <c r="G103" s="271"/>
      <c r="H103" s="271"/>
      <c r="I103" s="271"/>
      <c r="J103" s="271"/>
      <c r="K103" s="271"/>
      <c r="L103" s="271"/>
      <c r="M103" s="271"/>
      <c r="N103" s="272"/>
    </row>
    <row r="104" spans="2:14" ht="18" customHeight="1">
      <c r="B104" s="285"/>
      <c r="C104" s="286"/>
      <c r="D104" s="286"/>
      <c r="E104" s="286"/>
      <c r="F104" s="286"/>
      <c r="G104" s="286"/>
      <c r="H104" s="286"/>
      <c r="I104" s="286"/>
      <c r="J104" s="286"/>
      <c r="K104" s="286"/>
      <c r="L104" s="286"/>
      <c r="M104" s="286"/>
      <c r="N104" s="287"/>
    </row>
    <row r="105" spans="2:14" ht="19" customHeight="1">
      <c r="B105" s="267"/>
      <c r="C105" s="268"/>
      <c r="D105" s="268"/>
      <c r="E105" s="268"/>
      <c r="F105" s="268"/>
      <c r="G105" s="268"/>
      <c r="H105" s="268"/>
      <c r="I105" s="268"/>
      <c r="J105" s="268"/>
      <c r="K105" s="268"/>
      <c r="L105" s="268"/>
      <c r="M105" s="268"/>
      <c r="N105" s="269"/>
    </row>
    <row r="106" spans="2:14" ht="19" customHeight="1">
      <c r="B106" s="270"/>
      <c r="C106" s="271"/>
      <c r="D106" s="271"/>
      <c r="E106" s="271"/>
      <c r="F106" s="271"/>
      <c r="G106" s="271"/>
      <c r="H106" s="271"/>
      <c r="I106" s="271"/>
      <c r="J106" s="271"/>
      <c r="K106" s="271"/>
      <c r="L106" s="271"/>
      <c r="M106" s="271"/>
      <c r="N106" s="272"/>
    </row>
    <row r="107" spans="2:14" ht="19" customHeight="1">
      <c r="B107" s="270"/>
      <c r="C107" s="271"/>
      <c r="D107" s="271"/>
      <c r="E107" s="271"/>
      <c r="F107" s="271"/>
      <c r="G107" s="271"/>
      <c r="H107" s="271"/>
      <c r="I107" s="271"/>
      <c r="J107" s="271"/>
      <c r="K107" s="271"/>
      <c r="L107" s="271"/>
      <c r="M107" s="271"/>
      <c r="N107" s="272"/>
    </row>
    <row r="108" spans="2:14" ht="19" customHeight="1">
      <c r="B108" s="285"/>
      <c r="C108" s="286"/>
      <c r="D108" s="286"/>
      <c r="E108" s="286"/>
      <c r="F108" s="286"/>
      <c r="G108" s="286"/>
      <c r="H108" s="286"/>
      <c r="I108" s="286"/>
      <c r="J108" s="286"/>
      <c r="K108" s="286"/>
      <c r="L108" s="286"/>
      <c r="M108" s="286"/>
      <c r="N108" s="287"/>
    </row>
    <row r="109" spans="2:14" ht="19" customHeight="1">
      <c r="B109" s="267"/>
      <c r="C109" s="268"/>
      <c r="D109" s="268"/>
      <c r="E109" s="268"/>
      <c r="F109" s="268"/>
      <c r="G109" s="268"/>
      <c r="H109" s="268"/>
      <c r="I109" s="268"/>
      <c r="J109" s="268"/>
      <c r="K109" s="268"/>
      <c r="L109" s="268"/>
      <c r="M109" s="268"/>
      <c r="N109" s="269"/>
    </row>
    <row r="110" spans="2:14" ht="19" customHeight="1">
      <c r="B110" s="270"/>
      <c r="C110" s="271"/>
      <c r="D110" s="271"/>
      <c r="E110" s="271"/>
      <c r="F110" s="271"/>
      <c r="G110" s="271"/>
      <c r="H110" s="271"/>
      <c r="I110" s="271"/>
      <c r="J110" s="271"/>
      <c r="K110" s="271"/>
      <c r="L110" s="271"/>
      <c r="M110" s="271"/>
      <c r="N110" s="272"/>
    </row>
    <row r="111" spans="2:14" ht="19" customHeight="1">
      <c r="B111" s="270"/>
      <c r="C111" s="271"/>
      <c r="D111" s="271"/>
      <c r="E111" s="271"/>
      <c r="F111" s="271"/>
      <c r="G111" s="271"/>
      <c r="H111" s="271"/>
      <c r="I111" s="271"/>
      <c r="J111" s="271"/>
      <c r="K111" s="271"/>
      <c r="L111" s="271"/>
      <c r="M111" s="271"/>
      <c r="N111" s="272"/>
    </row>
    <row r="112" spans="2:14" ht="19" customHeight="1" thickBot="1">
      <c r="B112" s="273"/>
      <c r="C112" s="274"/>
      <c r="D112" s="274"/>
      <c r="E112" s="274"/>
      <c r="F112" s="274"/>
      <c r="G112" s="274"/>
      <c r="H112" s="274"/>
      <c r="I112" s="274"/>
      <c r="J112" s="274"/>
      <c r="K112" s="274"/>
      <c r="L112" s="274"/>
      <c r="M112" s="274"/>
      <c r="N112" s="275"/>
    </row>
  </sheetData>
  <sheetProtection algorithmName="SHA-512" hashValue="jHNScbbiCc0XDFrmMWX+dnLO4Qsph6cXmmmgmjEAlquw8wUHqIVbi73DV5fa90eYBkaKD9IebHnp+8q0+avu/Q==" saltValue="c/kd1l8hHZ880V38zJSuHw==" spinCount="100000" sheet="1" objects="1" scenarios="1"/>
  <dataConsolidate/>
  <mergeCells count="89">
    <mergeCell ref="N50:N51"/>
    <mergeCell ref="B10:C10"/>
    <mergeCell ref="A2:N2"/>
    <mergeCell ref="C5:E5"/>
    <mergeCell ref="F5:H5"/>
    <mergeCell ref="I5:J5"/>
    <mergeCell ref="K5:M5"/>
    <mergeCell ref="C6:E6"/>
    <mergeCell ref="F6:H6"/>
    <mergeCell ref="I6:J6"/>
    <mergeCell ref="K6:M6"/>
    <mergeCell ref="J39:K40"/>
    <mergeCell ref="M36:N36"/>
    <mergeCell ref="J37:K37"/>
    <mergeCell ref="B39:C39"/>
    <mergeCell ref="D39:D40"/>
    <mergeCell ref="E39:E40"/>
    <mergeCell ref="F39:F40"/>
    <mergeCell ref="G39:G40"/>
    <mergeCell ref="I39:I40"/>
    <mergeCell ref="M39:N40"/>
    <mergeCell ref="B11:C11"/>
    <mergeCell ref="B12:C12"/>
    <mergeCell ref="B13:C13"/>
    <mergeCell ref="B35:H36"/>
    <mergeCell ref="J35:K35"/>
    <mergeCell ref="J36:K36"/>
    <mergeCell ref="B45:B46"/>
    <mergeCell ref="I45:I46"/>
    <mergeCell ref="J45:J46"/>
    <mergeCell ref="J41:K41"/>
    <mergeCell ref="B105:N108"/>
    <mergeCell ref="M41:N41"/>
    <mergeCell ref="C45:C46"/>
    <mergeCell ref="B50:B51"/>
    <mergeCell ref="C50:C51"/>
    <mergeCell ref="D50:D51"/>
    <mergeCell ref="G50:G51"/>
    <mergeCell ref="E50:E51"/>
    <mergeCell ref="B62:B67"/>
    <mergeCell ref="C63:D63"/>
    <mergeCell ref="E63:F63"/>
    <mergeCell ref="I63:J63"/>
    <mergeCell ref="B109:N112"/>
    <mergeCell ref="B79:C79"/>
    <mergeCell ref="D79:E79"/>
    <mergeCell ref="B83:C83"/>
    <mergeCell ref="B87:N92"/>
    <mergeCell ref="B94:N99"/>
    <mergeCell ref="B101:N104"/>
    <mergeCell ref="H79:N79"/>
    <mergeCell ref="H80:N80"/>
    <mergeCell ref="O76:P77"/>
    <mergeCell ref="I76:J76"/>
    <mergeCell ref="O50:O51"/>
    <mergeCell ref="F50:F51"/>
    <mergeCell ref="C61:N61"/>
    <mergeCell ref="K63:L63"/>
    <mergeCell ref="M63:N63"/>
    <mergeCell ref="K65:L65"/>
    <mergeCell ref="M65:N65"/>
    <mergeCell ref="K69:L69"/>
    <mergeCell ref="K71:L71"/>
    <mergeCell ref="I77:J77"/>
    <mergeCell ref="M71:N71"/>
    <mergeCell ref="M76:N76"/>
    <mergeCell ref="M77:N77"/>
    <mergeCell ref="G63:H63"/>
    <mergeCell ref="C67:D67"/>
    <mergeCell ref="C65:D65"/>
    <mergeCell ref="E65:F65"/>
    <mergeCell ref="G65:H65"/>
    <mergeCell ref="I65:J65"/>
    <mergeCell ref="B70:B73"/>
    <mergeCell ref="C71:D71"/>
    <mergeCell ref="E71:F71"/>
    <mergeCell ref="G71:H71"/>
    <mergeCell ref="I71:J71"/>
    <mergeCell ref="C73:D73"/>
    <mergeCell ref="B68:B69"/>
    <mergeCell ref="C69:D69"/>
    <mergeCell ref="E69:F69"/>
    <mergeCell ref="G69:H69"/>
    <mergeCell ref="I69:J69"/>
    <mergeCell ref="B74:B75"/>
    <mergeCell ref="C75:D75"/>
    <mergeCell ref="E75:F75"/>
    <mergeCell ref="K76:L76"/>
    <mergeCell ref="K77:L77"/>
  </mergeCells>
  <phoneticPr fontId="2"/>
  <dataValidations count="3">
    <dataValidation showDropDown="1" showInputMessage="1" showErrorMessage="1" sqref="E11:E13 E17:E20 F21 E23:E26 F27 F33 E29:E32" xr:uid="{C2060C4E-8730-4A37-9A9C-1EEF9D709E3A}"/>
    <dataValidation type="list" allowBlank="1" showInputMessage="1" showErrorMessage="1" sqref="B17 B23 B29" xr:uid="{3DB394D6-E42D-450F-B780-642033CFDDA8}">
      <formula1>$A$11:$A$13</formula1>
    </dataValidation>
    <dataValidation type="list" allowBlank="1" showInputMessage="1" showErrorMessage="1" sqref="C62 C64 C66 E62 E64 G62 G64 I62 I64 K62 K64 M62 M64 C68 E68 G68 I68 K68 K70 M70 I70 G70 E70 C70 C72 C74 E74 G79:G80" xr:uid="{D5B96315-12F4-454D-9C6D-6382B3DA8F87}">
      <formula1>$W$61:$W$62</formula1>
    </dataValidation>
  </dataValidations>
  <pageMargins left="0.7" right="0.7" top="0.75" bottom="0.75" header="0.3" footer="0.3"/>
  <pageSetup paperSize="9" scale="37" orientation="landscape" r:id="rId1"/>
  <rowBreaks count="2" manualBreakCount="2">
    <brk id="33" max="15" man="1"/>
    <brk id="57" max="15" man="1"/>
  </row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4484E1-4E60-47BB-9B3C-712A05CA5970}">
  <sheetPr>
    <tabColor theme="9"/>
  </sheetPr>
  <dimension ref="A1:S92"/>
  <sheetViews>
    <sheetView showGridLines="0" view="pageBreakPreview" zoomScale="90" zoomScaleNormal="100" zoomScaleSheetLayoutView="90" zoomScalePageLayoutView="10" workbookViewId="0">
      <selection activeCell="A2" sqref="A2:N2"/>
    </sheetView>
  </sheetViews>
  <sheetFormatPr defaultColWidth="8.58203125" defaultRowHeight="13"/>
  <cols>
    <col min="1" max="1" width="3.58203125" style="49" customWidth="1"/>
    <col min="2" max="5" width="12.58203125" style="49" customWidth="1"/>
    <col min="6" max="6" width="13.75" style="49" customWidth="1"/>
    <col min="7" max="14" width="12.58203125" style="49" customWidth="1"/>
    <col min="15" max="15" width="19.25" style="49" customWidth="1"/>
    <col min="16" max="16" width="8.25" style="49" customWidth="1"/>
    <col min="17" max="23" width="8.58203125" style="49"/>
    <col min="24" max="24" width="8.58203125" style="49" customWidth="1"/>
    <col min="25" max="25" width="11.08203125" style="49" customWidth="1"/>
    <col min="26" max="26" width="35.08203125" style="49" bestFit="1" customWidth="1"/>
    <col min="27" max="27" width="17.33203125" style="49" customWidth="1"/>
    <col min="28" max="28" width="32.75" style="49" bestFit="1" customWidth="1"/>
    <col min="29" max="29" width="8.58203125" style="49" customWidth="1"/>
    <col min="30" max="30" width="11.25" style="49" customWidth="1"/>
    <col min="31" max="32" width="11" style="49" customWidth="1"/>
    <col min="33" max="36" width="12.25" style="49" customWidth="1"/>
    <col min="37" max="37" width="12.5" style="49" customWidth="1"/>
    <col min="38" max="16384" width="8.58203125" style="49"/>
  </cols>
  <sheetData>
    <row r="1" spans="1:19" ht="20" customHeight="1">
      <c r="A1" s="48"/>
      <c r="J1" s="50" t="s">
        <v>132</v>
      </c>
    </row>
    <row r="2" spans="1:19" s="51" customFormat="1" ht="27.75" customHeight="1">
      <c r="A2" s="333" t="s">
        <v>119</v>
      </c>
      <c r="B2" s="333"/>
      <c r="C2" s="333"/>
      <c r="D2" s="333"/>
      <c r="E2" s="333"/>
      <c r="F2" s="333"/>
      <c r="G2" s="333"/>
      <c r="H2" s="333"/>
      <c r="I2" s="333"/>
      <c r="J2" s="333"/>
      <c r="K2" s="333"/>
      <c r="L2" s="333"/>
      <c r="M2" s="333"/>
      <c r="N2" s="333"/>
    </row>
    <row r="3" spans="1:19" ht="16.5">
      <c r="A3" s="52"/>
      <c r="B3" s="53"/>
      <c r="C3" s="53"/>
      <c r="D3" s="53"/>
      <c r="E3" s="53"/>
      <c r="F3" s="53"/>
      <c r="G3" s="53"/>
    </row>
    <row r="4" spans="1:19" s="56" customFormat="1" ht="17" thickBot="1">
      <c r="A4" s="54" t="s">
        <v>93</v>
      </c>
      <c r="B4" s="55"/>
      <c r="C4" s="55"/>
      <c r="D4" s="55"/>
      <c r="E4" s="55"/>
      <c r="F4" s="55"/>
      <c r="G4" s="55"/>
    </row>
    <row r="5" spans="1:19" s="56" customFormat="1" ht="27" customHeight="1" thickBot="1">
      <c r="A5" s="57"/>
      <c r="B5" s="58" t="s">
        <v>45</v>
      </c>
      <c r="C5" s="334"/>
      <c r="D5" s="335"/>
      <c r="E5" s="336"/>
      <c r="F5" s="337" t="s">
        <v>118</v>
      </c>
      <c r="G5" s="337"/>
      <c r="H5" s="338"/>
      <c r="I5" s="248" t="s">
        <v>105</v>
      </c>
      <c r="J5" s="325"/>
      <c r="K5" s="339" t="s">
        <v>46</v>
      </c>
      <c r="L5" s="339"/>
      <c r="M5" s="339"/>
    </row>
    <row r="6" spans="1:19" s="56" customFormat="1" ht="54" customHeight="1" thickBot="1">
      <c r="A6" s="57"/>
      <c r="B6" s="60" t="s">
        <v>52</v>
      </c>
      <c r="C6" s="340"/>
      <c r="D6" s="341"/>
      <c r="E6" s="342"/>
      <c r="F6" s="343"/>
      <c r="G6" s="344"/>
      <c r="H6" s="345"/>
      <c r="I6" s="346"/>
      <c r="J6" s="346"/>
      <c r="K6" s="346"/>
      <c r="L6" s="346"/>
      <c r="M6" s="346"/>
    </row>
    <row r="7" spans="1:19" s="56" customFormat="1" ht="18.75" customHeight="1">
      <c r="A7" s="57"/>
      <c r="B7" s="55"/>
      <c r="C7" s="55"/>
      <c r="D7" s="55"/>
      <c r="E7" s="55"/>
      <c r="F7" s="55"/>
      <c r="G7" s="55"/>
    </row>
    <row r="8" spans="1:19" ht="16.5">
      <c r="A8" s="62" t="s">
        <v>120</v>
      </c>
    </row>
    <row r="9" spans="1:19" ht="7.5" customHeight="1"/>
    <row r="10" spans="1:19" ht="30.65" customHeight="1" thickBot="1">
      <c r="B10" s="331" t="s">
        <v>8</v>
      </c>
      <c r="C10" s="332"/>
      <c r="D10" s="64" t="s">
        <v>9</v>
      </c>
      <c r="E10" s="65" t="s">
        <v>42</v>
      </c>
      <c r="F10" s="65" t="s">
        <v>33</v>
      </c>
      <c r="G10" s="66" t="s">
        <v>140</v>
      </c>
      <c r="H10" s="66" t="s">
        <v>141</v>
      </c>
      <c r="I10" s="67" t="s">
        <v>32</v>
      </c>
      <c r="J10" s="66" t="s">
        <v>183</v>
      </c>
      <c r="K10" s="66" t="s">
        <v>108</v>
      </c>
      <c r="L10" s="68" t="s">
        <v>142</v>
      </c>
      <c r="M10" s="66" t="s">
        <v>92</v>
      </c>
      <c r="S10" s="49" t="s">
        <v>13</v>
      </c>
    </row>
    <row r="11" spans="1:19" ht="40" customHeight="1" thickBot="1">
      <c r="A11" s="69" t="s">
        <v>0</v>
      </c>
      <c r="B11" s="312"/>
      <c r="C11" s="313"/>
      <c r="D11" s="16"/>
      <c r="E11" s="17"/>
      <c r="F11" s="18"/>
      <c r="G11" s="19"/>
      <c r="H11" s="74">
        <f>ROUNDDOWN(G11/1.1,0)</f>
        <v>0</v>
      </c>
      <c r="I11" s="1" t="e">
        <f>G11/SUM(G$11:G$13)</f>
        <v>#DIV/0!</v>
      </c>
      <c r="J11" s="75">
        <f>ROUNDDOWN(H11*2/3,0)</f>
        <v>0</v>
      </c>
      <c r="K11" s="76">
        <f>H11-J11</f>
        <v>0</v>
      </c>
      <c r="L11" s="15"/>
      <c r="M11" s="3" t="str">
        <f>IF(L11=0,"",ROUNDUP(K11/L11,0))</f>
        <v/>
      </c>
    </row>
    <row r="12" spans="1:19" ht="40" customHeight="1" thickBot="1">
      <c r="A12" s="69" t="s">
        <v>1</v>
      </c>
      <c r="B12" s="312"/>
      <c r="C12" s="313"/>
      <c r="D12" s="16"/>
      <c r="E12" s="17"/>
      <c r="F12" s="18"/>
      <c r="G12" s="19"/>
      <c r="H12" s="74">
        <f t="shared" ref="H12:H13" si="0">ROUNDDOWN(G12/1.1,0)</f>
        <v>0</v>
      </c>
      <c r="I12" s="1" t="e">
        <f>G12/SUM(G$11:G$13)</f>
        <v>#DIV/0!</v>
      </c>
      <c r="J12" s="75">
        <f t="shared" ref="J12:J13" si="1">ROUNDDOWN(H12*2/3,0)</f>
        <v>0</v>
      </c>
      <c r="K12" s="76">
        <f t="shared" ref="K12:K13" si="2">H12-J12</f>
        <v>0</v>
      </c>
      <c r="L12" s="15"/>
      <c r="M12" s="3" t="str">
        <f t="shared" ref="M12:M13" si="3">IF(L12=0,"",ROUNDUP(K12/L12,0))</f>
        <v/>
      </c>
    </row>
    <row r="13" spans="1:19" ht="40" customHeight="1" thickBot="1">
      <c r="A13" s="69" t="s">
        <v>2</v>
      </c>
      <c r="B13" s="312"/>
      <c r="C13" s="313"/>
      <c r="D13" s="20"/>
      <c r="E13" s="21"/>
      <c r="F13" s="18"/>
      <c r="G13" s="22"/>
      <c r="H13" s="74">
        <f t="shared" si="0"/>
        <v>0</v>
      </c>
      <c r="I13" s="1" t="e">
        <f>G13/SUM(G$11:G$13)</f>
        <v>#DIV/0!</v>
      </c>
      <c r="J13" s="75">
        <f t="shared" si="1"/>
        <v>0</v>
      </c>
      <c r="K13" s="76">
        <f t="shared" si="2"/>
        <v>0</v>
      </c>
      <c r="L13" s="15"/>
      <c r="M13" s="3" t="str">
        <f t="shared" si="3"/>
        <v/>
      </c>
    </row>
    <row r="14" spans="1:19" ht="22" customHeight="1">
      <c r="A14" s="69"/>
      <c r="B14" s="80"/>
      <c r="C14" s="80"/>
      <c r="D14" s="81"/>
      <c r="E14" s="82"/>
      <c r="F14" s="83"/>
      <c r="G14" s="83"/>
      <c r="H14" s="4"/>
      <c r="I14" s="84"/>
      <c r="J14" s="84"/>
      <c r="K14" s="84"/>
      <c r="L14" s="85"/>
      <c r="M14" s="5"/>
      <c r="N14" s="5"/>
    </row>
    <row r="15" spans="1:19" ht="22" customHeight="1">
      <c r="A15" s="54" t="s">
        <v>176</v>
      </c>
      <c r="B15" s="86"/>
      <c r="C15" s="86"/>
      <c r="D15" s="87"/>
      <c r="E15" s="88"/>
      <c r="F15" s="89"/>
      <c r="G15" s="89"/>
      <c r="H15" s="5"/>
      <c r="I15" s="84"/>
      <c r="J15" s="84"/>
      <c r="K15" s="84"/>
      <c r="L15" s="85"/>
      <c r="M15" s="5"/>
      <c r="N15" s="5"/>
    </row>
    <row r="16" spans="1:19" ht="34" customHeight="1" thickBot="1">
      <c r="A16" s="69"/>
      <c r="B16" s="90" t="s">
        <v>29</v>
      </c>
      <c r="C16" s="91" t="s">
        <v>125</v>
      </c>
      <c r="D16" s="92" t="s">
        <v>9</v>
      </c>
      <c r="E16" s="65" t="s">
        <v>42</v>
      </c>
      <c r="F16" s="65" t="s">
        <v>35</v>
      </c>
      <c r="G16" s="65" t="s">
        <v>116</v>
      </c>
      <c r="H16" s="66" t="s">
        <v>183</v>
      </c>
      <c r="I16" s="65" t="s">
        <v>127</v>
      </c>
      <c r="J16" s="93" t="s">
        <v>126</v>
      </c>
      <c r="K16" s="94" t="s">
        <v>44</v>
      </c>
      <c r="L16" s="63" t="s">
        <v>124</v>
      </c>
      <c r="M16" s="59" t="s">
        <v>128</v>
      </c>
      <c r="N16" s="95" t="s">
        <v>92</v>
      </c>
    </row>
    <row r="17" spans="1:14" ht="22" customHeight="1" thickBot="1">
      <c r="A17" s="69"/>
      <c r="B17" s="60" t="s">
        <v>137</v>
      </c>
      <c r="C17" s="16"/>
      <c r="D17" s="16"/>
      <c r="E17" s="17"/>
      <c r="F17" s="19"/>
      <c r="G17" s="96">
        <f>ROUNDDOWN(F17/1.1,0)</f>
        <v>0</v>
      </c>
      <c r="H17" s="25">
        <f>ROUNDDOWN(G17*2/3,0)</f>
        <v>0</v>
      </c>
      <c r="I17" s="97">
        <f>G17-H17</f>
        <v>0</v>
      </c>
      <c r="J17" s="28" t="e">
        <f>H17/$L$17</f>
        <v>#DIV/0!</v>
      </c>
      <c r="K17" s="98">
        <f>$L$11</f>
        <v>0</v>
      </c>
      <c r="L17" s="99">
        <f>ROUNDDOWN($H$11*0.3,0)</f>
        <v>0</v>
      </c>
      <c r="M17" s="100">
        <f>IF(SUM(H17:H20)&gt;L17,L17,SUM(H17:H20))</f>
        <v>0</v>
      </c>
      <c r="N17" s="31" t="str">
        <f>IF(K17=0,"",ROUNDUP(M17/K17,0))</f>
        <v/>
      </c>
    </row>
    <row r="18" spans="1:14" ht="22" customHeight="1" thickBot="1">
      <c r="A18" s="69"/>
      <c r="B18" s="101"/>
      <c r="C18" s="16"/>
      <c r="D18" s="16"/>
      <c r="E18" s="17"/>
      <c r="F18" s="19"/>
      <c r="G18" s="74">
        <f t="shared" ref="G18:G20" si="4">ROUNDDOWN(F18/1.1,0)</f>
        <v>0</v>
      </c>
      <c r="H18" s="26">
        <f t="shared" ref="H18:H20" si="5">ROUNDDOWN(G18*2/3,0)</f>
        <v>0</v>
      </c>
      <c r="I18" s="102">
        <f t="shared" ref="I18:I20" si="6">G18-H18</f>
        <v>0</v>
      </c>
      <c r="J18" s="29" t="e">
        <f>H18/$L$17</f>
        <v>#DIV/0!</v>
      </c>
      <c r="K18" s="103">
        <f t="shared" ref="K18:K20" si="7">$L$11</f>
        <v>0</v>
      </c>
      <c r="L18" s="104"/>
      <c r="M18" s="105"/>
      <c r="N18" s="32"/>
    </row>
    <row r="19" spans="1:14" ht="22" customHeight="1" thickBot="1">
      <c r="A19" s="69"/>
      <c r="B19" s="106"/>
      <c r="C19" s="16"/>
      <c r="D19" s="16"/>
      <c r="E19" s="17"/>
      <c r="F19" s="19"/>
      <c r="G19" s="74">
        <f t="shared" si="4"/>
        <v>0</v>
      </c>
      <c r="H19" s="26">
        <f t="shared" si="5"/>
        <v>0</v>
      </c>
      <c r="I19" s="102">
        <f t="shared" si="6"/>
        <v>0</v>
      </c>
      <c r="J19" s="29" t="e">
        <f>H19/$L$17</f>
        <v>#DIV/0!</v>
      </c>
      <c r="K19" s="103">
        <f t="shared" si="7"/>
        <v>0</v>
      </c>
      <c r="L19" s="104"/>
      <c r="M19" s="105"/>
      <c r="N19" s="32"/>
    </row>
    <row r="20" spans="1:14" ht="22" customHeight="1" thickBot="1">
      <c r="A20" s="69"/>
      <c r="C20" s="16"/>
      <c r="D20" s="16"/>
      <c r="E20" s="17"/>
      <c r="F20" s="19"/>
      <c r="G20" s="107">
        <f t="shared" si="4"/>
        <v>0</v>
      </c>
      <c r="H20" s="27">
        <f t="shared" si="5"/>
        <v>0</v>
      </c>
      <c r="I20" s="108">
        <f t="shared" si="6"/>
        <v>0</v>
      </c>
      <c r="J20" s="30" t="e">
        <f>H20/$L$17</f>
        <v>#DIV/0!</v>
      </c>
      <c r="K20" s="109">
        <f t="shared" si="7"/>
        <v>0</v>
      </c>
      <c r="L20" s="110"/>
      <c r="M20" s="111"/>
      <c r="N20" s="33"/>
    </row>
    <row r="21" spans="1:14" ht="22" customHeight="1">
      <c r="A21" s="69"/>
      <c r="C21" s="112"/>
      <c r="D21" s="113"/>
      <c r="E21" s="113"/>
      <c r="F21" s="88"/>
      <c r="G21" s="114"/>
      <c r="H21" s="115"/>
      <c r="I21" s="115"/>
      <c r="J21" s="116" t="e">
        <f>SUM(J17:J20)</f>
        <v>#DIV/0!</v>
      </c>
      <c r="L21" s="117"/>
    </row>
    <row r="22" spans="1:14" ht="35.5" customHeight="1" thickBot="1">
      <c r="A22" s="69"/>
      <c r="B22" s="90" t="s">
        <v>29</v>
      </c>
      <c r="C22" s="91" t="s">
        <v>125</v>
      </c>
      <c r="D22" s="92" t="s">
        <v>9</v>
      </c>
      <c r="E22" s="65" t="s">
        <v>42</v>
      </c>
      <c r="F22" s="65" t="s">
        <v>35</v>
      </c>
      <c r="G22" s="65" t="s">
        <v>116</v>
      </c>
      <c r="H22" s="66" t="s">
        <v>183</v>
      </c>
      <c r="I22" s="65" t="s">
        <v>127</v>
      </c>
      <c r="J22" s="93" t="s">
        <v>126</v>
      </c>
      <c r="K22" s="94" t="s">
        <v>44</v>
      </c>
      <c r="L22" s="63" t="s">
        <v>124</v>
      </c>
      <c r="M22" s="59" t="s">
        <v>128</v>
      </c>
      <c r="N22" s="95" t="s">
        <v>92</v>
      </c>
    </row>
    <row r="23" spans="1:14" ht="22" customHeight="1" thickBot="1">
      <c r="A23" s="69"/>
      <c r="B23" s="60" t="s">
        <v>134</v>
      </c>
      <c r="C23" s="16"/>
      <c r="D23" s="16"/>
      <c r="E23" s="17"/>
      <c r="F23" s="19"/>
      <c r="G23" s="96">
        <f>ROUNDDOWN(F23/1.1,0)</f>
        <v>0</v>
      </c>
      <c r="H23" s="25">
        <f>ROUNDDOWN(G23*2/3,0)</f>
        <v>0</v>
      </c>
      <c r="I23" s="97">
        <f>G23-H23</f>
        <v>0</v>
      </c>
      <c r="J23" s="28" t="e">
        <f>H23/$L$17</f>
        <v>#DIV/0!</v>
      </c>
      <c r="K23" s="98">
        <f>$L$12</f>
        <v>0</v>
      </c>
      <c r="L23" s="99">
        <f>ROUNDDOWN($H$12*0.3,0)</f>
        <v>0</v>
      </c>
      <c r="M23" s="100">
        <f>IF(SUM(H23:H26)&gt;L23,L23,SUM(H23:H26))</f>
        <v>0</v>
      </c>
      <c r="N23" s="31" t="str">
        <f>IF(K23=0,"",ROUNDUP(M23/K23,0))</f>
        <v/>
      </c>
    </row>
    <row r="24" spans="1:14" ht="22" customHeight="1" thickBot="1">
      <c r="A24" s="69"/>
      <c r="B24" s="101"/>
      <c r="C24" s="16"/>
      <c r="D24" s="16"/>
      <c r="E24" s="17"/>
      <c r="F24" s="19"/>
      <c r="G24" s="74">
        <f t="shared" ref="G24:G26" si="8">ROUNDDOWN(F24/1.1,0)</f>
        <v>0</v>
      </c>
      <c r="H24" s="26">
        <f t="shared" ref="H24:H26" si="9">ROUNDDOWN(G24*2/3,0)</f>
        <v>0</v>
      </c>
      <c r="I24" s="102">
        <f t="shared" ref="I24:I26" si="10">G24-H24</f>
        <v>0</v>
      </c>
      <c r="J24" s="29" t="e">
        <f>H24/$L$17</f>
        <v>#DIV/0!</v>
      </c>
      <c r="K24" s="103">
        <f t="shared" ref="K24:K26" si="11">$L$12</f>
        <v>0</v>
      </c>
      <c r="L24" s="104"/>
      <c r="M24" s="105"/>
      <c r="N24" s="32"/>
    </row>
    <row r="25" spans="1:14" ht="22" customHeight="1" thickBot="1">
      <c r="A25" s="69"/>
      <c r="B25" s="106"/>
      <c r="C25" s="16"/>
      <c r="D25" s="16"/>
      <c r="E25" s="17"/>
      <c r="F25" s="19"/>
      <c r="G25" s="74">
        <f t="shared" si="8"/>
        <v>0</v>
      </c>
      <c r="H25" s="26">
        <f t="shared" si="9"/>
        <v>0</v>
      </c>
      <c r="I25" s="102">
        <f t="shared" si="10"/>
        <v>0</v>
      </c>
      <c r="J25" s="29" t="e">
        <f>H25/$L$17</f>
        <v>#DIV/0!</v>
      </c>
      <c r="K25" s="103">
        <f t="shared" si="11"/>
        <v>0</v>
      </c>
      <c r="L25" s="104"/>
      <c r="M25" s="105"/>
      <c r="N25" s="32"/>
    </row>
    <row r="26" spans="1:14" ht="22" customHeight="1" thickBot="1">
      <c r="A26" s="69"/>
      <c r="C26" s="16"/>
      <c r="D26" s="16"/>
      <c r="E26" s="17"/>
      <c r="F26" s="19"/>
      <c r="G26" s="107">
        <f t="shared" si="8"/>
        <v>0</v>
      </c>
      <c r="H26" s="27">
        <f t="shared" si="9"/>
        <v>0</v>
      </c>
      <c r="I26" s="108">
        <f t="shared" si="10"/>
        <v>0</v>
      </c>
      <c r="J26" s="30" t="e">
        <f>H26/$L$17</f>
        <v>#DIV/0!</v>
      </c>
      <c r="K26" s="109">
        <f t="shared" si="11"/>
        <v>0</v>
      </c>
      <c r="L26" s="110"/>
      <c r="M26" s="111"/>
      <c r="N26" s="33"/>
    </row>
    <row r="27" spans="1:14" ht="22" customHeight="1">
      <c r="A27" s="69"/>
      <c r="C27" s="112"/>
      <c r="D27" s="113"/>
      <c r="E27" s="113"/>
      <c r="F27" s="88"/>
      <c r="G27" s="114"/>
      <c r="H27" s="115"/>
      <c r="I27" s="115"/>
      <c r="J27" s="116" t="e">
        <f>SUM(J23:J26)</f>
        <v>#DIV/0!</v>
      </c>
      <c r="L27" s="117"/>
    </row>
    <row r="28" spans="1:14" ht="32" customHeight="1" thickBot="1">
      <c r="A28" s="69"/>
      <c r="B28" s="90" t="s">
        <v>29</v>
      </c>
      <c r="C28" s="91" t="s">
        <v>125</v>
      </c>
      <c r="D28" s="92" t="s">
        <v>9</v>
      </c>
      <c r="E28" s="65" t="s">
        <v>42</v>
      </c>
      <c r="F28" s="65" t="s">
        <v>35</v>
      </c>
      <c r="G28" s="65" t="s">
        <v>116</v>
      </c>
      <c r="H28" s="66" t="s">
        <v>183</v>
      </c>
      <c r="I28" s="65" t="s">
        <v>127</v>
      </c>
      <c r="J28" s="93" t="s">
        <v>126</v>
      </c>
      <c r="K28" s="94" t="s">
        <v>44</v>
      </c>
      <c r="L28" s="63" t="s">
        <v>124</v>
      </c>
      <c r="M28" s="59" t="s">
        <v>128</v>
      </c>
      <c r="N28" s="95" t="s">
        <v>92</v>
      </c>
    </row>
    <row r="29" spans="1:14" ht="22" customHeight="1" thickBot="1">
      <c r="A29" s="69"/>
      <c r="B29" s="60" t="s">
        <v>136</v>
      </c>
      <c r="C29" s="16"/>
      <c r="D29" s="16"/>
      <c r="E29" s="17"/>
      <c r="F29" s="19"/>
      <c r="G29" s="96">
        <f>ROUNDDOWN(F29/1.1,0)</f>
        <v>0</v>
      </c>
      <c r="H29" s="25">
        <f>ROUNDDOWN(G29*2/3,0)</f>
        <v>0</v>
      </c>
      <c r="I29" s="97">
        <f>G29-H29</f>
        <v>0</v>
      </c>
      <c r="J29" s="28" t="e">
        <f>H29/$L$17</f>
        <v>#DIV/0!</v>
      </c>
      <c r="K29" s="98">
        <f>$L$13</f>
        <v>0</v>
      </c>
      <c r="L29" s="99">
        <f>ROUNDDOWN($H$13*0.3,0)</f>
        <v>0</v>
      </c>
      <c r="M29" s="100">
        <f>IF(SUM(H29:H32)&gt;L29,L29,SUM(H29:H32))</f>
        <v>0</v>
      </c>
      <c r="N29" s="31" t="str">
        <f>IF(K29=0,"",ROUNDUP(M29/K29,0))</f>
        <v/>
      </c>
    </row>
    <row r="30" spans="1:14" ht="22" customHeight="1" thickBot="1">
      <c r="A30" s="69"/>
      <c r="B30" s="101"/>
      <c r="C30" s="16"/>
      <c r="D30" s="16"/>
      <c r="E30" s="17"/>
      <c r="F30" s="19"/>
      <c r="G30" s="74">
        <f t="shared" ref="G30:G32" si="12">ROUNDDOWN(F30/1.1,0)</f>
        <v>0</v>
      </c>
      <c r="H30" s="26">
        <f t="shared" ref="H30:H32" si="13">ROUNDDOWN(G30*2/3,0)</f>
        <v>0</v>
      </c>
      <c r="I30" s="102">
        <f t="shared" ref="I30:I32" si="14">G30-H30</f>
        <v>0</v>
      </c>
      <c r="J30" s="29" t="e">
        <f>H30/$L$17</f>
        <v>#DIV/0!</v>
      </c>
      <c r="K30" s="103">
        <f t="shared" ref="K30:K32" si="15">$L$13</f>
        <v>0</v>
      </c>
      <c r="L30" s="104"/>
      <c r="M30" s="105"/>
      <c r="N30" s="32"/>
    </row>
    <row r="31" spans="1:14" ht="22" customHeight="1" thickBot="1">
      <c r="A31" s="69"/>
      <c r="B31" s="106"/>
      <c r="C31" s="16"/>
      <c r="D31" s="16"/>
      <c r="E31" s="17"/>
      <c r="F31" s="19"/>
      <c r="G31" s="74">
        <f t="shared" si="12"/>
        <v>0</v>
      </c>
      <c r="H31" s="26">
        <f t="shared" si="13"/>
        <v>0</v>
      </c>
      <c r="I31" s="102">
        <f t="shared" si="14"/>
        <v>0</v>
      </c>
      <c r="J31" s="29" t="e">
        <f>H31/$L$17</f>
        <v>#DIV/0!</v>
      </c>
      <c r="K31" s="103">
        <f t="shared" si="15"/>
        <v>0</v>
      </c>
      <c r="L31" s="104"/>
      <c r="M31" s="105"/>
      <c r="N31" s="32"/>
    </row>
    <row r="32" spans="1:14" ht="22" customHeight="1" thickBot="1">
      <c r="A32" s="69"/>
      <c r="C32" s="16"/>
      <c r="D32" s="16"/>
      <c r="E32" s="17"/>
      <c r="F32" s="19"/>
      <c r="G32" s="107">
        <f t="shared" si="12"/>
        <v>0</v>
      </c>
      <c r="H32" s="27">
        <f t="shared" si="13"/>
        <v>0</v>
      </c>
      <c r="I32" s="108">
        <f t="shared" si="14"/>
        <v>0</v>
      </c>
      <c r="J32" s="30" t="e">
        <f>H32/$L$17</f>
        <v>#DIV/0!</v>
      </c>
      <c r="K32" s="109">
        <f t="shared" si="15"/>
        <v>0</v>
      </c>
      <c r="L32" s="110"/>
      <c r="M32" s="111"/>
      <c r="N32" s="33"/>
    </row>
    <row r="33" spans="1:14" ht="22" customHeight="1">
      <c r="A33" s="69"/>
      <c r="C33" s="112"/>
      <c r="D33" s="113"/>
      <c r="E33" s="113"/>
      <c r="F33" s="88"/>
      <c r="G33" s="114"/>
      <c r="H33" s="115"/>
      <c r="I33" s="115"/>
      <c r="J33" s="116" t="e">
        <f>SUM(J29:J32)</f>
        <v>#DIV/0!</v>
      </c>
      <c r="L33" s="117"/>
    </row>
    <row r="34" spans="1:14" ht="22" customHeight="1" thickBot="1">
      <c r="A34" s="54" t="s">
        <v>122</v>
      </c>
      <c r="D34" s="87"/>
      <c r="E34" s="88"/>
      <c r="F34" s="89"/>
      <c r="G34" s="89"/>
      <c r="H34" s="5"/>
      <c r="I34" s="118" t="s">
        <v>123</v>
      </c>
      <c r="K34" s="84"/>
      <c r="L34" s="85"/>
      <c r="M34" s="5"/>
      <c r="N34" s="5"/>
    </row>
    <row r="35" spans="1:14" ht="22" customHeight="1" thickBot="1">
      <c r="A35" s="86"/>
      <c r="B35" s="314"/>
      <c r="C35" s="315"/>
      <c r="D35" s="315"/>
      <c r="E35" s="315"/>
      <c r="F35" s="315"/>
      <c r="G35" s="315"/>
      <c r="H35" s="316"/>
      <c r="I35" s="84"/>
      <c r="J35" s="320" t="s">
        <v>149</v>
      </c>
      <c r="K35" s="321"/>
      <c r="L35" s="119" t="s">
        <v>36</v>
      </c>
    </row>
    <row r="36" spans="1:14" ht="59.5" customHeight="1" thickBot="1">
      <c r="A36" s="69"/>
      <c r="B36" s="317"/>
      <c r="C36" s="318"/>
      <c r="D36" s="318"/>
      <c r="E36" s="318"/>
      <c r="F36" s="318"/>
      <c r="G36" s="318"/>
      <c r="H36" s="319"/>
      <c r="I36" s="84"/>
      <c r="J36" s="322"/>
      <c r="K36" s="322"/>
      <c r="L36" s="2" t="e">
        <f>IF(J47&gt;0,(J36-J47)/J47,(J36-B47)/B47)</f>
        <v>#DIV/0!</v>
      </c>
      <c r="M36" s="351" t="s">
        <v>97</v>
      </c>
      <c r="N36" s="351"/>
    </row>
    <row r="37" spans="1:14" ht="21.5" customHeight="1">
      <c r="A37" s="69"/>
      <c r="B37" s="86"/>
      <c r="C37" s="86"/>
      <c r="D37" s="87"/>
      <c r="E37" s="88"/>
      <c r="F37" s="89"/>
      <c r="G37" s="89"/>
      <c r="H37" s="5"/>
      <c r="I37" s="84"/>
      <c r="J37" s="352" t="s">
        <v>38</v>
      </c>
      <c r="K37" s="352"/>
      <c r="N37" s="5"/>
    </row>
    <row r="38" spans="1:14" ht="22" customHeight="1">
      <c r="A38" s="54" t="s">
        <v>179</v>
      </c>
      <c r="B38" s="86"/>
      <c r="C38" s="86"/>
      <c r="D38" s="87"/>
      <c r="E38" s="88"/>
      <c r="F38" s="89"/>
      <c r="G38" s="89"/>
      <c r="H38" s="5"/>
      <c r="J38" s="84" t="s">
        <v>37</v>
      </c>
      <c r="L38" s="120"/>
      <c r="M38" s="120"/>
      <c r="N38" s="5"/>
    </row>
    <row r="39" spans="1:14" ht="22" customHeight="1">
      <c r="A39" s="54"/>
      <c r="B39" s="353" t="s">
        <v>30</v>
      </c>
      <c r="C39" s="354"/>
      <c r="D39" s="355" t="s">
        <v>10</v>
      </c>
      <c r="E39" s="305" t="s">
        <v>108</v>
      </c>
      <c r="F39" s="323" t="s">
        <v>109</v>
      </c>
      <c r="G39" s="323" t="s">
        <v>31</v>
      </c>
      <c r="H39" s="5"/>
      <c r="I39" s="325" t="s">
        <v>110</v>
      </c>
      <c r="J39" s="347" t="s">
        <v>146</v>
      </c>
      <c r="K39" s="348"/>
      <c r="M39" s="327" t="s">
        <v>147</v>
      </c>
      <c r="N39" s="328"/>
    </row>
    <row r="40" spans="1:14" ht="24.5" customHeight="1">
      <c r="A40" s="69"/>
      <c r="B40" s="121" t="s">
        <v>130</v>
      </c>
      <c r="C40" s="122" t="s">
        <v>131</v>
      </c>
      <c r="D40" s="356"/>
      <c r="E40" s="311"/>
      <c r="F40" s="324"/>
      <c r="G40" s="324"/>
      <c r="I40" s="326"/>
      <c r="J40" s="349"/>
      <c r="K40" s="350"/>
      <c r="M40" s="329"/>
      <c r="N40" s="330"/>
    </row>
    <row r="41" spans="1:14" ht="40" customHeight="1">
      <c r="A41" s="69"/>
      <c r="B41" s="123" t="str">
        <f>IF(SUM(H11:H13,G17:G20,G23:G26,G29:G32)&gt;499999,SUM(H11:H13),"補助対象外")</f>
        <v>補助対象外</v>
      </c>
      <c r="C41" s="124" t="str">
        <f>IF(B41="補助対象外","-",SUM(G17:G20,G23:G26,G29:G32))</f>
        <v>-</v>
      </c>
      <c r="D41" s="7" t="str">
        <f>IF(B41="補助対象外","補助対象外",IF((SUM(J11:J13)+M17+M23+M29)&gt;=14000000,14000000,SUM(J11:J13)+M17+M23+M29))</f>
        <v>補助対象外</v>
      </c>
      <c r="E41" s="125" t="str">
        <f>IF(B41="補助対象外","-",B41+C41-D41)</f>
        <v>-</v>
      </c>
      <c r="F41" s="126" t="str">
        <f>IF(B41="補助対象外","-",SUM(M11:M13,N17,N23,N29))</f>
        <v>-</v>
      </c>
      <c r="G41" s="127" t="str">
        <f>IF(D41="補助対象外","",IF(D41&gt;=2000000,"訪問","書面"))</f>
        <v/>
      </c>
      <c r="H41" s="128"/>
      <c r="I41" s="129" t="str">
        <f>IF(M41&gt;J41,"効果あり","効果なし")</f>
        <v>効果なし</v>
      </c>
      <c r="J41" s="298" t="str">
        <f>IF(D41="補助対象外","",IF(I47&gt;0,ROUNDUP(I47/1.1+F41+1,0),ROUNDUP(F41+B47/1.1+1,0)))</f>
        <v/>
      </c>
      <c r="K41" s="299"/>
      <c r="L41" s="130"/>
      <c r="M41" s="300">
        <f>IF(I47&gt;0,(B63+I47)/1.1,IF(I47&lt;=0,(B63+B47)/1.1,""))</f>
        <v>0</v>
      </c>
      <c r="N41" s="301"/>
    </row>
    <row r="42" spans="1:14">
      <c r="F42" s="131"/>
      <c r="G42" s="131"/>
    </row>
    <row r="43" spans="1:14" ht="16.5">
      <c r="A43" s="134" t="s">
        <v>180</v>
      </c>
      <c r="B43" s="135"/>
      <c r="C43" s="135"/>
      <c r="D43" s="135"/>
      <c r="E43" s="135"/>
      <c r="F43" s="135"/>
    </row>
    <row r="44" spans="1:14" ht="20.5" customHeight="1">
      <c r="A44" s="137" t="s">
        <v>43</v>
      </c>
      <c r="B44" s="135"/>
      <c r="C44" s="135"/>
      <c r="D44" s="135"/>
      <c r="E44" s="135"/>
      <c r="F44" s="135"/>
    </row>
    <row r="45" spans="1:14" ht="11.15" customHeight="1">
      <c r="A45" s="138"/>
      <c r="B45" s="294" t="s">
        <v>39</v>
      </c>
      <c r="C45" s="302" t="s">
        <v>150</v>
      </c>
      <c r="D45" s="140"/>
      <c r="E45" s="141"/>
      <c r="F45" s="141"/>
      <c r="G45" s="141"/>
      <c r="H45" s="141"/>
      <c r="I45" s="296" t="s">
        <v>107</v>
      </c>
      <c r="J45" s="297" t="s">
        <v>148</v>
      </c>
    </row>
    <row r="46" spans="1:14" ht="20.149999999999999" customHeight="1" thickBot="1">
      <c r="A46" s="138"/>
      <c r="B46" s="295"/>
      <c r="C46" s="303"/>
      <c r="D46" s="64" t="s">
        <v>181</v>
      </c>
      <c r="E46" s="142" t="s">
        <v>182</v>
      </c>
      <c r="F46" s="142" t="s">
        <v>40</v>
      </c>
      <c r="G46" s="64" t="s">
        <v>163</v>
      </c>
      <c r="H46" s="139" t="s">
        <v>41</v>
      </c>
      <c r="I46" s="296"/>
      <c r="J46" s="297"/>
    </row>
    <row r="47" spans="1:14" ht="30" customHeight="1" thickBot="1">
      <c r="A47" s="138"/>
      <c r="B47" s="34"/>
      <c r="C47" s="10">
        <f>SUM(D47:H47)</f>
        <v>0</v>
      </c>
      <c r="D47" s="35"/>
      <c r="E47" s="34"/>
      <c r="F47" s="34"/>
      <c r="G47" s="35"/>
      <c r="H47" s="35"/>
      <c r="I47" s="144">
        <f>B47-C47</f>
        <v>0</v>
      </c>
      <c r="J47" s="145">
        <f>I47/1.1</f>
        <v>0</v>
      </c>
    </row>
    <row r="48" spans="1:14" ht="19.5" customHeight="1">
      <c r="A48" s="138"/>
      <c r="D48" s="135"/>
      <c r="E48" s="135"/>
      <c r="G48" s="147"/>
    </row>
    <row r="49" spans="1:16" ht="21" customHeight="1">
      <c r="A49" s="137" t="s">
        <v>143</v>
      </c>
      <c r="B49" s="148"/>
      <c r="C49" s="148"/>
      <c r="D49" s="135"/>
      <c r="E49" s="135"/>
      <c r="F49" s="149"/>
      <c r="G49" s="149"/>
      <c r="N49" s="134" t="s">
        <v>187</v>
      </c>
    </row>
    <row r="50" spans="1:16" ht="11.5" customHeight="1">
      <c r="A50" s="138"/>
      <c r="B50" s="304" t="s">
        <v>53</v>
      </c>
      <c r="C50" s="305" t="s">
        <v>164</v>
      </c>
      <c r="D50" s="307" t="s">
        <v>175</v>
      </c>
      <c r="E50" s="305" t="s">
        <v>107</v>
      </c>
      <c r="F50" s="248" t="s">
        <v>148</v>
      </c>
      <c r="G50" s="309" t="s">
        <v>171</v>
      </c>
      <c r="H50" s="150"/>
      <c r="I50" s="150"/>
      <c r="J50" s="141"/>
      <c r="K50" s="141"/>
      <c r="L50" s="151"/>
      <c r="N50" s="325" t="s">
        <v>53</v>
      </c>
      <c r="O50" s="248" t="s">
        <v>174</v>
      </c>
    </row>
    <row r="51" spans="1:16" ht="21.65" customHeight="1" thickBot="1">
      <c r="A51" s="138"/>
      <c r="B51" s="304"/>
      <c r="C51" s="306"/>
      <c r="D51" s="308"/>
      <c r="E51" s="311"/>
      <c r="F51" s="250"/>
      <c r="G51" s="310"/>
      <c r="H51" s="64" t="s">
        <v>181</v>
      </c>
      <c r="I51" s="142" t="s">
        <v>182</v>
      </c>
      <c r="J51" s="142" t="s">
        <v>40</v>
      </c>
      <c r="K51" s="64" t="s">
        <v>163</v>
      </c>
      <c r="L51" s="152" t="s">
        <v>41</v>
      </c>
      <c r="N51" s="326"/>
      <c r="O51" s="249"/>
    </row>
    <row r="52" spans="1:16" ht="30" customHeight="1" thickBot="1">
      <c r="A52" s="153"/>
      <c r="B52" s="154" t="s">
        <v>54</v>
      </c>
      <c r="C52" s="23"/>
      <c r="D52" s="34"/>
      <c r="E52" s="156">
        <f>D52-G52</f>
        <v>0</v>
      </c>
      <c r="F52" s="157">
        <f>E52/1.1</f>
        <v>0</v>
      </c>
      <c r="G52" s="36">
        <f>SUM(H52:L52)</f>
        <v>0</v>
      </c>
      <c r="H52" s="36" t="str">
        <f>IF($D52&gt;0,$D$47*$D52/$B$47,"")</f>
        <v/>
      </c>
      <c r="I52" s="36" t="str">
        <f>IF($D52&gt;0,$E$47*$D52/$B$47,"")</f>
        <v/>
      </c>
      <c r="J52" s="36" t="str">
        <f>IF($D52&gt;0,$F$47*$D52/$B$47,"")</f>
        <v/>
      </c>
      <c r="K52" s="36" t="str">
        <f>IF($D52&gt;0,$G$47*$D52/$B$47,"")</f>
        <v/>
      </c>
      <c r="L52" s="36" t="str">
        <f>IF($D52&gt;0,$H$47*$D52/$B$47,"")</f>
        <v/>
      </c>
      <c r="N52" s="154" t="s">
        <v>54</v>
      </c>
      <c r="O52" s="23"/>
    </row>
    <row r="53" spans="1:16" ht="30" customHeight="1" thickBot="1">
      <c r="A53" s="153"/>
      <c r="B53" s="154" t="s">
        <v>55</v>
      </c>
      <c r="C53" s="23"/>
      <c r="D53" s="34"/>
      <c r="E53" s="156">
        <f t="shared" ref="E53:E56" si="16">D53-G53</f>
        <v>0</v>
      </c>
      <c r="F53" s="158">
        <f t="shared" ref="F53:F56" si="17">E53/1.1</f>
        <v>0</v>
      </c>
      <c r="G53" s="36">
        <f>SUM(H53:L53)</f>
        <v>0</v>
      </c>
      <c r="H53" s="36" t="str">
        <f>IF($D53&gt;0,$D$47*$D53/$B$47,"")</f>
        <v/>
      </c>
      <c r="I53" s="36" t="str">
        <f>IF($D53&gt;0,$E$47*$D53/$B$47,"")</f>
        <v/>
      </c>
      <c r="J53" s="36" t="str">
        <f>IF($D53&gt;0,$F$47*$D53/$B$47,"")</f>
        <v/>
      </c>
      <c r="K53" s="36" t="str">
        <f>IF($D53&gt;0,$G$47*$D53/$B$47,"")</f>
        <v/>
      </c>
      <c r="L53" s="36" t="str">
        <f>IF($D53&gt;0,$H$47*$D53/$B$47,"")</f>
        <v/>
      </c>
      <c r="N53" s="154" t="s">
        <v>55</v>
      </c>
      <c r="O53" s="23"/>
    </row>
    <row r="54" spans="1:16" ht="30" customHeight="1" thickBot="1">
      <c r="A54" s="153"/>
      <c r="B54" s="154" t="s">
        <v>56</v>
      </c>
      <c r="C54" s="23"/>
      <c r="D54" s="34"/>
      <c r="E54" s="156">
        <f t="shared" si="16"/>
        <v>0</v>
      </c>
      <c r="F54" s="158">
        <f t="shared" si="17"/>
        <v>0</v>
      </c>
      <c r="G54" s="36">
        <f t="shared" ref="G54:G56" si="18">SUM(H54:L54)</f>
        <v>0</v>
      </c>
      <c r="H54" s="36" t="str">
        <f>IF($D54&gt;0,$D$47*$D54/$B$47,"")</f>
        <v/>
      </c>
      <c r="I54" s="36" t="str">
        <f>IF($D54&gt;0,$E$47*$D54/$B$47,"")</f>
        <v/>
      </c>
      <c r="J54" s="36" t="str">
        <f>IF($D54&gt;0,$F$47*$D54/$B$47,"")</f>
        <v/>
      </c>
      <c r="K54" s="36" t="str">
        <f>IF($D54&gt;0,$G$47*$D54/$B$47,"")</f>
        <v/>
      </c>
      <c r="L54" s="36" t="str">
        <f>IF($D54&gt;0,$H$47*$D54/$B$47,"")</f>
        <v/>
      </c>
      <c r="N54" s="154" t="s">
        <v>56</v>
      </c>
      <c r="O54" s="23"/>
    </row>
    <row r="55" spans="1:16" ht="30" customHeight="1" thickBot="1">
      <c r="A55" s="153"/>
      <c r="B55" s="154" t="s">
        <v>57</v>
      </c>
      <c r="C55" s="23"/>
      <c r="D55" s="34"/>
      <c r="E55" s="156">
        <f t="shared" si="16"/>
        <v>0</v>
      </c>
      <c r="F55" s="158">
        <f t="shared" si="17"/>
        <v>0</v>
      </c>
      <c r="G55" s="36">
        <f>SUM(H55:L55)</f>
        <v>0</v>
      </c>
      <c r="H55" s="36" t="str">
        <f>IF($D55&gt;0,$D$47*$D55/$B$47,"")</f>
        <v/>
      </c>
      <c r="I55" s="36" t="str">
        <f>IF($D55&gt;0,$E$47*$D55/$B$47,"")</f>
        <v/>
      </c>
      <c r="J55" s="36" t="str">
        <f>IF($D55&gt;0,$F$47*$D55/$B$47,"")</f>
        <v/>
      </c>
      <c r="K55" s="36" t="str">
        <f>IF($D55&gt;0,$G$47*$D55/$B$47,"")</f>
        <v/>
      </c>
      <c r="L55" s="36" t="str">
        <f>IF($D55&gt;0,$H$47*$D55/$B$47,"")</f>
        <v/>
      </c>
      <c r="N55" s="154" t="s">
        <v>57</v>
      </c>
      <c r="O55" s="23"/>
    </row>
    <row r="56" spans="1:16" ht="30" customHeight="1" thickBot="1">
      <c r="A56" s="153"/>
      <c r="B56" s="154" t="s">
        <v>7</v>
      </c>
      <c r="C56" s="23"/>
      <c r="D56" s="34"/>
      <c r="E56" s="156">
        <f t="shared" si="16"/>
        <v>0</v>
      </c>
      <c r="F56" s="158">
        <f t="shared" si="17"/>
        <v>0</v>
      </c>
      <c r="G56" s="36">
        <f t="shared" si="18"/>
        <v>0</v>
      </c>
      <c r="H56" s="36" t="str">
        <f>IF($D56&gt;0,$D$47*$D56/$B$47,"")</f>
        <v/>
      </c>
      <c r="I56" s="36" t="str">
        <f>IF($D56&gt;0,$E$47*$D56/$B$47,"")</f>
        <v/>
      </c>
      <c r="J56" s="36" t="str">
        <f>IF($D56&gt;0,$F$47*$D56/$B$47,"")</f>
        <v/>
      </c>
      <c r="K56" s="36" t="str">
        <f>IF($D56&gt;0,$G$47*$D56/$B$47,"")</f>
        <v/>
      </c>
      <c r="L56" s="36" t="str">
        <f>IF($D56&gt;0,$H$47*$D56/$B$47,"")</f>
        <v/>
      </c>
      <c r="N56" s="154" t="s">
        <v>7</v>
      </c>
      <c r="O56" s="23"/>
    </row>
    <row r="57" spans="1:16" ht="17.149999999999999" customHeight="1">
      <c r="A57" s="138"/>
      <c r="B57" s="135"/>
      <c r="C57" s="135"/>
      <c r="D57" s="135"/>
      <c r="E57" s="135"/>
      <c r="F57" s="159"/>
    </row>
    <row r="58" spans="1:16" s="120" customFormat="1" ht="21.65" customHeight="1">
      <c r="A58" s="134" t="s">
        <v>188</v>
      </c>
      <c r="B58" s="159"/>
      <c r="C58" s="159"/>
      <c r="D58" s="159"/>
      <c r="E58" s="159"/>
    </row>
    <row r="59" spans="1:16" ht="19.5" thickBot="1">
      <c r="A59" s="134"/>
      <c r="B59" s="200"/>
      <c r="C59" s="200"/>
      <c r="D59" s="135"/>
      <c r="E59" s="135"/>
      <c r="F59" s="135"/>
      <c r="I59" s="40"/>
      <c r="J59" s="40"/>
      <c r="K59" s="207"/>
      <c r="L59" s="207"/>
      <c r="M59" s="208"/>
      <c r="N59" s="208"/>
      <c r="O59" s="209"/>
      <c r="P59" s="209"/>
    </row>
    <row r="60" spans="1:16" ht="31.5" customHeight="1" thickBot="1">
      <c r="A60" s="138"/>
      <c r="B60" s="368" t="s">
        <v>165</v>
      </c>
      <c r="C60" s="277"/>
      <c r="D60" s="369"/>
      <c r="E60" s="370"/>
      <c r="F60" s="210" t="b">
        <v>1</v>
      </c>
      <c r="G60" s="371" t="s">
        <v>166</v>
      </c>
      <c r="H60" s="371"/>
      <c r="I60" s="371"/>
      <c r="J60" s="371"/>
      <c r="K60" s="371"/>
    </row>
    <row r="61" spans="1:16" ht="31.5" customHeight="1">
      <c r="A61" s="138"/>
      <c r="H61" s="200"/>
      <c r="I61" s="200"/>
      <c r="J61" s="200"/>
      <c r="K61" s="200"/>
      <c r="L61" s="200"/>
      <c r="M61" s="200"/>
      <c r="N61" s="200"/>
      <c r="O61" s="211"/>
    </row>
    <row r="62" spans="1:16" ht="22.5" customHeight="1" thickBot="1">
      <c r="A62" s="134" t="s">
        <v>172</v>
      </c>
      <c r="B62" s="135"/>
      <c r="C62" s="135"/>
      <c r="D62" s="135"/>
      <c r="E62" s="135"/>
      <c r="F62" s="135"/>
      <c r="O62" s="211"/>
    </row>
    <row r="63" spans="1:16" ht="34" customHeight="1" thickBot="1">
      <c r="B63" s="280"/>
      <c r="C63" s="281"/>
      <c r="D63" s="205" t="s">
        <v>19</v>
      </c>
      <c r="O63" s="211"/>
    </row>
    <row r="64" spans="1:16" ht="18" customHeight="1">
      <c r="O64" s="211"/>
    </row>
    <row r="65" spans="1:15" ht="18" customHeight="1">
      <c r="A65" s="134" t="s">
        <v>173</v>
      </c>
      <c r="O65" s="211"/>
    </row>
    <row r="66" spans="1:15" ht="20.5" customHeight="1" thickBot="1">
      <c r="B66" s="206" t="s">
        <v>95</v>
      </c>
      <c r="C66" s="120"/>
      <c r="D66" s="120"/>
      <c r="E66" s="120"/>
      <c r="F66" s="120"/>
      <c r="G66" s="120"/>
      <c r="H66" s="120"/>
      <c r="I66" s="120"/>
      <c r="J66" s="120"/>
      <c r="K66" s="120"/>
      <c r="L66" s="120"/>
      <c r="M66" s="120"/>
      <c r="N66" s="120"/>
    </row>
    <row r="67" spans="1:15" ht="18" customHeight="1">
      <c r="B67" s="314"/>
      <c r="C67" s="315"/>
      <c r="D67" s="315"/>
      <c r="E67" s="315"/>
      <c r="F67" s="315"/>
      <c r="G67" s="315"/>
      <c r="H67" s="315"/>
      <c r="I67" s="315"/>
      <c r="J67" s="315"/>
      <c r="K67" s="315"/>
      <c r="L67" s="315"/>
      <c r="M67" s="315"/>
      <c r="N67" s="316"/>
      <c r="O67" s="211"/>
    </row>
    <row r="68" spans="1:15" ht="18" customHeight="1">
      <c r="B68" s="357"/>
      <c r="C68" s="358"/>
      <c r="D68" s="358"/>
      <c r="E68" s="358"/>
      <c r="F68" s="358"/>
      <c r="G68" s="358"/>
      <c r="H68" s="358"/>
      <c r="I68" s="358"/>
      <c r="J68" s="358"/>
      <c r="K68" s="358"/>
      <c r="L68" s="358"/>
      <c r="M68" s="358"/>
      <c r="N68" s="359"/>
      <c r="O68" s="211"/>
    </row>
    <row r="69" spans="1:15" ht="18" customHeight="1">
      <c r="B69" s="357"/>
      <c r="C69" s="358"/>
      <c r="D69" s="358"/>
      <c r="E69" s="358"/>
      <c r="F69" s="358"/>
      <c r="G69" s="358"/>
      <c r="H69" s="358"/>
      <c r="I69" s="358"/>
      <c r="J69" s="358"/>
      <c r="K69" s="358"/>
      <c r="L69" s="358"/>
      <c r="M69" s="358"/>
      <c r="N69" s="359"/>
      <c r="O69" s="211"/>
    </row>
    <row r="70" spans="1:15" ht="18" customHeight="1">
      <c r="B70" s="357"/>
      <c r="C70" s="358"/>
      <c r="D70" s="358"/>
      <c r="E70" s="358"/>
      <c r="F70" s="358"/>
      <c r="G70" s="358"/>
      <c r="H70" s="358"/>
      <c r="I70" s="358"/>
      <c r="J70" s="358"/>
      <c r="K70" s="358"/>
      <c r="L70" s="358"/>
      <c r="M70" s="358"/>
      <c r="N70" s="359"/>
      <c r="O70" s="211"/>
    </row>
    <row r="71" spans="1:15" ht="18" customHeight="1">
      <c r="B71" s="357"/>
      <c r="C71" s="358"/>
      <c r="D71" s="358"/>
      <c r="E71" s="358"/>
      <c r="F71" s="358"/>
      <c r="G71" s="358"/>
      <c r="H71" s="358"/>
      <c r="I71" s="358"/>
      <c r="J71" s="358"/>
      <c r="K71" s="358"/>
      <c r="L71" s="358"/>
      <c r="M71" s="358"/>
      <c r="N71" s="359"/>
      <c r="O71" s="211"/>
    </row>
    <row r="72" spans="1:15" ht="18" customHeight="1" thickBot="1">
      <c r="B72" s="366"/>
      <c r="C72" s="318"/>
      <c r="D72" s="318"/>
      <c r="E72" s="318"/>
      <c r="F72" s="318"/>
      <c r="G72" s="318"/>
      <c r="H72" s="318"/>
      <c r="I72" s="318"/>
      <c r="J72" s="318"/>
      <c r="K72" s="318"/>
      <c r="L72" s="318"/>
      <c r="M72" s="318"/>
      <c r="N72" s="367"/>
      <c r="O72" s="211"/>
    </row>
    <row r="73" spans="1:15" ht="22.5" customHeight="1" thickBot="1">
      <c r="B73" s="206" t="s">
        <v>99</v>
      </c>
      <c r="C73" s="120"/>
      <c r="D73" s="120"/>
      <c r="E73" s="120"/>
      <c r="F73" s="120"/>
      <c r="G73" s="120"/>
      <c r="H73" s="120"/>
      <c r="I73" s="120"/>
      <c r="J73" s="120"/>
      <c r="K73" s="120"/>
      <c r="L73" s="120"/>
      <c r="M73" s="120"/>
      <c r="N73" s="120"/>
    </row>
    <row r="74" spans="1:15" ht="18" customHeight="1">
      <c r="B74" s="314"/>
      <c r="C74" s="315"/>
      <c r="D74" s="315"/>
      <c r="E74" s="315"/>
      <c r="F74" s="315"/>
      <c r="G74" s="315"/>
      <c r="H74" s="315"/>
      <c r="I74" s="315"/>
      <c r="J74" s="315"/>
      <c r="K74" s="315"/>
      <c r="L74" s="315"/>
      <c r="M74" s="315"/>
      <c r="N74" s="316"/>
      <c r="O74" s="211"/>
    </row>
    <row r="75" spans="1:15" ht="18" customHeight="1">
      <c r="B75" s="357"/>
      <c r="C75" s="358"/>
      <c r="D75" s="358"/>
      <c r="E75" s="358"/>
      <c r="F75" s="358"/>
      <c r="G75" s="358"/>
      <c r="H75" s="358"/>
      <c r="I75" s="358"/>
      <c r="J75" s="358"/>
      <c r="K75" s="358"/>
      <c r="L75" s="358"/>
      <c r="M75" s="358"/>
      <c r="N75" s="359"/>
      <c r="O75" s="211"/>
    </row>
    <row r="76" spans="1:15" ht="18" customHeight="1">
      <c r="B76" s="357"/>
      <c r="C76" s="358"/>
      <c r="D76" s="358"/>
      <c r="E76" s="358"/>
      <c r="F76" s="358"/>
      <c r="G76" s="358"/>
      <c r="H76" s="358"/>
      <c r="I76" s="358"/>
      <c r="J76" s="358"/>
      <c r="K76" s="358"/>
      <c r="L76" s="358"/>
      <c r="M76" s="358"/>
      <c r="N76" s="359"/>
      <c r="O76" s="211"/>
    </row>
    <row r="77" spans="1:15" ht="18" customHeight="1">
      <c r="B77" s="357"/>
      <c r="C77" s="358"/>
      <c r="D77" s="358"/>
      <c r="E77" s="358"/>
      <c r="F77" s="358"/>
      <c r="G77" s="358"/>
      <c r="H77" s="358"/>
      <c r="I77" s="358"/>
      <c r="J77" s="358"/>
      <c r="K77" s="358"/>
      <c r="L77" s="358"/>
      <c r="M77" s="358"/>
      <c r="N77" s="359"/>
      <c r="O77" s="211"/>
    </row>
    <row r="78" spans="1:15" ht="18" customHeight="1">
      <c r="B78" s="357"/>
      <c r="C78" s="358"/>
      <c r="D78" s="358"/>
      <c r="E78" s="358"/>
      <c r="F78" s="358"/>
      <c r="G78" s="358"/>
      <c r="H78" s="358"/>
      <c r="I78" s="358"/>
      <c r="J78" s="358"/>
      <c r="K78" s="358"/>
      <c r="L78" s="358"/>
      <c r="M78" s="358"/>
      <c r="N78" s="359"/>
      <c r="O78" s="211"/>
    </row>
    <row r="79" spans="1:15" ht="18" customHeight="1" thickBot="1">
      <c r="B79" s="366"/>
      <c r="C79" s="318"/>
      <c r="D79" s="318"/>
      <c r="E79" s="318"/>
      <c r="F79" s="318"/>
      <c r="G79" s="318"/>
      <c r="H79" s="318"/>
      <c r="I79" s="318"/>
      <c r="J79" s="318"/>
      <c r="K79" s="318"/>
      <c r="L79" s="318"/>
      <c r="M79" s="318"/>
      <c r="N79" s="367"/>
      <c r="O79" s="211"/>
    </row>
    <row r="80" spans="1:15" ht="21" customHeight="1" thickBot="1">
      <c r="B80" s="206" t="s">
        <v>162</v>
      </c>
      <c r="C80" s="120"/>
      <c r="D80" s="120"/>
      <c r="E80" s="120"/>
      <c r="F80" s="120"/>
      <c r="G80" s="120"/>
      <c r="H80" s="120"/>
      <c r="I80" s="120"/>
      <c r="J80" s="120"/>
      <c r="K80" s="120"/>
      <c r="L80" s="120"/>
      <c r="M80" s="120"/>
      <c r="N80" s="120"/>
      <c r="O80" s="211"/>
    </row>
    <row r="81" spans="2:15" ht="18" customHeight="1">
      <c r="B81" s="314"/>
      <c r="C81" s="315"/>
      <c r="D81" s="315"/>
      <c r="E81" s="315"/>
      <c r="F81" s="315"/>
      <c r="G81" s="315"/>
      <c r="H81" s="315"/>
      <c r="I81" s="315"/>
      <c r="J81" s="315"/>
      <c r="K81" s="315"/>
      <c r="L81" s="315"/>
      <c r="M81" s="315"/>
      <c r="N81" s="316"/>
      <c r="O81" s="211"/>
    </row>
    <row r="82" spans="2:15" ht="18" customHeight="1">
      <c r="B82" s="357"/>
      <c r="C82" s="358"/>
      <c r="D82" s="358"/>
      <c r="E82" s="358"/>
      <c r="F82" s="358"/>
      <c r="G82" s="358"/>
      <c r="H82" s="358"/>
      <c r="I82" s="358"/>
      <c r="J82" s="358"/>
      <c r="K82" s="358"/>
      <c r="L82" s="358"/>
      <c r="M82" s="358"/>
      <c r="N82" s="359"/>
      <c r="O82" s="211"/>
    </row>
    <row r="83" spans="2:15" ht="18" customHeight="1">
      <c r="B83" s="357"/>
      <c r="C83" s="358"/>
      <c r="D83" s="358"/>
      <c r="E83" s="358"/>
      <c r="F83" s="358"/>
      <c r="G83" s="358"/>
      <c r="H83" s="358"/>
      <c r="I83" s="358"/>
      <c r="J83" s="358"/>
      <c r="K83" s="358"/>
      <c r="L83" s="358"/>
      <c r="M83" s="358"/>
      <c r="N83" s="359"/>
      <c r="O83" s="211"/>
    </row>
    <row r="84" spans="2:15" ht="18" customHeight="1">
      <c r="B84" s="360"/>
      <c r="C84" s="361"/>
      <c r="D84" s="361"/>
      <c r="E84" s="361"/>
      <c r="F84" s="361"/>
      <c r="G84" s="361"/>
      <c r="H84" s="361"/>
      <c r="I84" s="361"/>
      <c r="J84" s="361"/>
      <c r="K84" s="361"/>
      <c r="L84" s="361"/>
      <c r="M84" s="361"/>
      <c r="N84" s="362"/>
      <c r="O84" s="211"/>
    </row>
    <row r="85" spans="2:15" ht="18.5" customHeight="1">
      <c r="B85" s="363"/>
      <c r="C85" s="364"/>
      <c r="D85" s="364"/>
      <c r="E85" s="364"/>
      <c r="F85" s="364"/>
      <c r="G85" s="364"/>
      <c r="H85" s="364"/>
      <c r="I85" s="364"/>
      <c r="J85" s="364"/>
      <c r="K85" s="364"/>
      <c r="L85" s="364"/>
      <c r="M85" s="364"/>
      <c r="N85" s="365"/>
      <c r="O85" s="211"/>
    </row>
    <row r="86" spans="2:15" ht="18.5" customHeight="1">
      <c r="B86" s="357"/>
      <c r="C86" s="358"/>
      <c r="D86" s="358"/>
      <c r="E86" s="358"/>
      <c r="F86" s="358"/>
      <c r="G86" s="358"/>
      <c r="H86" s="358"/>
      <c r="I86" s="358"/>
      <c r="J86" s="358"/>
      <c r="K86" s="358"/>
      <c r="L86" s="358"/>
      <c r="M86" s="358"/>
      <c r="N86" s="359"/>
    </row>
    <row r="87" spans="2:15" ht="18.5" customHeight="1">
      <c r="B87" s="357"/>
      <c r="C87" s="358"/>
      <c r="D87" s="358"/>
      <c r="E87" s="358"/>
      <c r="F87" s="358"/>
      <c r="G87" s="358"/>
      <c r="H87" s="358"/>
      <c r="I87" s="358"/>
      <c r="J87" s="358"/>
      <c r="K87" s="358"/>
      <c r="L87" s="358"/>
      <c r="M87" s="358"/>
      <c r="N87" s="359"/>
    </row>
    <row r="88" spans="2:15" ht="18.5" customHeight="1">
      <c r="B88" s="360"/>
      <c r="C88" s="361"/>
      <c r="D88" s="361"/>
      <c r="E88" s="361"/>
      <c r="F88" s="361"/>
      <c r="G88" s="361"/>
      <c r="H88" s="361"/>
      <c r="I88" s="361"/>
      <c r="J88" s="361"/>
      <c r="K88" s="361"/>
      <c r="L88" s="361"/>
      <c r="M88" s="361"/>
      <c r="N88" s="362"/>
    </row>
    <row r="89" spans="2:15" ht="18.5" customHeight="1">
      <c r="B89" s="363"/>
      <c r="C89" s="364"/>
      <c r="D89" s="364"/>
      <c r="E89" s="364"/>
      <c r="F89" s="364"/>
      <c r="G89" s="364"/>
      <c r="H89" s="364"/>
      <c r="I89" s="364"/>
      <c r="J89" s="364"/>
      <c r="K89" s="364"/>
      <c r="L89" s="364"/>
      <c r="M89" s="364"/>
      <c r="N89" s="365"/>
    </row>
    <row r="90" spans="2:15" ht="18.5" customHeight="1">
      <c r="B90" s="357"/>
      <c r="C90" s="358"/>
      <c r="D90" s="358"/>
      <c r="E90" s="358"/>
      <c r="F90" s="358"/>
      <c r="G90" s="358"/>
      <c r="H90" s="358"/>
      <c r="I90" s="358"/>
      <c r="J90" s="358"/>
      <c r="K90" s="358"/>
      <c r="L90" s="358"/>
      <c r="M90" s="358"/>
      <c r="N90" s="359"/>
    </row>
    <row r="91" spans="2:15" ht="18.5" customHeight="1">
      <c r="B91" s="357"/>
      <c r="C91" s="358"/>
      <c r="D91" s="358"/>
      <c r="E91" s="358"/>
      <c r="F91" s="358"/>
      <c r="G91" s="358"/>
      <c r="H91" s="358"/>
      <c r="I91" s="358"/>
      <c r="J91" s="358"/>
      <c r="K91" s="358"/>
      <c r="L91" s="358"/>
      <c r="M91" s="358"/>
      <c r="N91" s="359"/>
    </row>
    <row r="92" spans="2:15" ht="18.5" customHeight="1" thickBot="1">
      <c r="B92" s="366"/>
      <c r="C92" s="318"/>
      <c r="D92" s="318"/>
      <c r="E92" s="318"/>
      <c r="F92" s="318"/>
      <c r="G92" s="318"/>
      <c r="H92" s="318"/>
      <c r="I92" s="318"/>
      <c r="J92" s="318"/>
      <c r="K92" s="318"/>
      <c r="L92" s="318"/>
      <c r="M92" s="318"/>
      <c r="N92" s="367"/>
    </row>
  </sheetData>
  <sheetProtection algorithmName="SHA-512" hashValue="0c/F6o05hplgev+Yg7ckXTZ9fPPTDvaHXwQzQsUee6GfJ9PnM0TUw2GpaTQYhwGZCNa9ng1iO0gbYMtNwFyVyw==" saltValue="qrUzZtFYo8UP3Z2gvS40xQ==" spinCount="100000" sheet="1" objects="1" scenarios="1"/>
  <mergeCells count="49">
    <mergeCell ref="B10:C10"/>
    <mergeCell ref="B35:H36"/>
    <mergeCell ref="J35:K35"/>
    <mergeCell ref="M36:N36"/>
    <mergeCell ref="B39:C39"/>
    <mergeCell ref="D39:D40"/>
    <mergeCell ref="E39:E40"/>
    <mergeCell ref="F39:F40"/>
    <mergeCell ref="G39:G40"/>
    <mergeCell ref="I39:I40"/>
    <mergeCell ref="J39:K40"/>
    <mergeCell ref="M39:N40"/>
    <mergeCell ref="B12:C12"/>
    <mergeCell ref="B13:C13"/>
    <mergeCell ref="J36:K36"/>
    <mergeCell ref="J37:K37"/>
    <mergeCell ref="B81:N84"/>
    <mergeCell ref="B85:N88"/>
    <mergeCell ref="B89:N92"/>
    <mergeCell ref="B60:C60"/>
    <mergeCell ref="D60:E60"/>
    <mergeCell ref="G60:K60"/>
    <mergeCell ref="B67:N72"/>
    <mergeCell ref="B74:N79"/>
    <mergeCell ref="B63:C63"/>
    <mergeCell ref="O50:O51"/>
    <mergeCell ref="B50:B51"/>
    <mergeCell ref="C50:C51"/>
    <mergeCell ref="D50:D51"/>
    <mergeCell ref="E50:E51"/>
    <mergeCell ref="F50:F51"/>
    <mergeCell ref="G50:G51"/>
    <mergeCell ref="N50:N51"/>
    <mergeCell ref="B45:B46"/>
    <mergeCell ref="C45:C46"/>
    <mergeCell ref="I45:I46"/>
    <mergeCell ref="J45:J46"/>
    <mergeCell ref="A2:N2"/>
    <mergeCell ref="C5:E5"/>
    <mergeCell ref="F5:H5"/>
    <mergeCell ref="I5:J5"/>
    <mergeCell ref="K5:M5"/>
    <mergeCell ref="C6:E6"/>
    <mergeCell ref="F6:H6"/>
    <mergeCell ref="I6:J6"/>
    <mergeCell ref="K6:M6"/>
    <mergeCell ref="J41:K41"/>
    <mergeCell ref="M41:N41"/>
    <mergeCell ref="B11:C11"/>
  </mergeCells>
  <phoneticPr fontId="2"/>
  <conditionalFormatting sqref="I41">
    <cfRule type="expression" dxfId="0" priority="1">
      <formula>"効果なし"</formula>
    </cfRule>
  </conditionalFormatting>
  <dataValidations count="2">
    <dataValidation showDropDown="1" showInputMessage="1" showErrorMessage="1" sqref="E11:E13 E17:E20 F21 E23:E26 F27 F33 E29:E32" xr:uid="{2F72CD1F-EF6E-4BE6-AF7E-920BA9B104D1}"/>
    <dataValidation type="list" allowBlank="1" showInputMessage="1" showErrorMessage="1" sqref="B17 B23 B29" xr:uid="{7A6E9A60-8079-4199-8B92-25E56BF3F603}">
      <formula1>$A$11:$A$13</formula1>
    </dataValidation>
  </dataValidations>
  <pageMargins left="0.7" right="0.7" top="0.75" bottom="0.75" header="0.3" footer="0.3"/>
  <pageSetup paperSize="9" scale="43" orientation="landscape" r:id="rId1"/>
  <rowBreaks count="2" manualBreakCount="2">
    <brk id="33" max="15" man="1"/>
    <brk id="57" max="15" man="1"/>
  </row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BC4D8E-F3FF-491C-B648-FDCDAC2AE082}">
  <sheetPr>
    <tabColor rgb="FFFFFFCC"/>
  </sheetPr>
  <dimension ref="A1:AK112"/>
  <sheetViews>
    <sheetView showGridLines="0" view="pageBreakPreview" zoomScale="90" zoomScaleNormal="100" zoomScaleSheetLayoutView="90" zoomScalePageLayoutView="10" workbookViewId="0">
      <selection activeCell="A2" sqref="A2:N2"/>
    </sheetView>
  </sheetViews>
  <sheetFormatPr defaultColWidth="8.58203125" defaultRowHeight="13" outlineLevelCol="1"/>
  <cols>
    <col min="1" max="1" width="3.58203125" style="49" customWidth="1"/>
    <col min="2" max="5" width="12.58203125" style="49" customWidth="1"/>
    <col min="6" max="6" width="13.75" style="49" customWidth="1"/>
    <col min="7" max="8" width="12.58203125" style="49" customWidth="1"/>
    <col min="9" max="9" width="12.83203125" style="49" customWidth="1"/>
    <col min="10" max="10" width="12.4140625" style="49" customWidth="1"/>
    <col min="11" max="14" width="12.58203125" style="49" customWidth="1"/>
    <col min="15" max="15" width="19.33203125" style="49" customWidth="1"/>
    <col min="16" max="16" width="7.5" style="49" customWidth="1"/>
    <col min="17" max="17" width="7.08203125" style="49" customWidth="1"/>
    <col min="18" max="22" width="8.58203125" style="49"/>
    <col min="23" max="23" width="8.58203125" style="49" hidden="1" customWidth="1" outlineLevel="1"/>
    <col min="24" max="24" width="11.08203125" style="49" hidden="1" customWidth="1" outlineLevel="1"/>
    <col min="25" max="25" width="26.83203125" style="49" hidden="1" customWidth="1" outlineLevel="1"/>
    <col min="26" max="26" width="17.33203125" style="49" hidden="1" customWidth="1" outlineLevel="1"/>
    <col min="27" max="27" width="32.75" style="49" hidden="1" customWidth="1" outlineLevel="1"/>
    <col min="28" max="28" width="8.58203125" style="49" hidden="1" customWidth="1" outlineLevel="1"/>
    <col min="29" max="29" width="11.25" style="49" hidden="1" customWidth="1" outlineLevel="1"/>
    <col min="30" max="31" width="11" style="49" hidden="1" customWidth="1" outlineLevel="1"/>
    <col min="32" max="35" width="12.25" style="49" hidden="1" customWidth="1" outlineLevel="1"/>
    <col min="36" max="36" width="12.5" style="49" hidden="1" customWidth="1" outlineLevel="1"/>
    <col min="37" max="37" width="8.58203125" style="49" collapsed="1"/>
    <col min="38" max="16384" width="8.58203125" style="49"/>
  </cols>
  <sheetData>
    <row r="1" spans="1:18" ht="20" customHeight="1">
      <c r="A1" s="48"/>
      <c r="J1" s="50" t="s">
        <v>132</v>
      </c>
    </row>
    <row r="2" spans="1:18" s="51" customFormat="1" ht="27.75" customHeight="1">
      <c r="A2" s="333" t="s">
        <v>119</v>
      </c>
      <c r="B2" s="333"/>
      <c r="C2" s="333"/>
      <c r="D2" s="333"/>
      <c r="E2" s="333"/>
      <c r="F2" s="333"/>
      <c r="G2" s="333"/>
      <c r="H2" s="333"/>
      <c r="I2" s="333"/>
      <c r="J2" s="333"/>
      <c r="K2" s="333"/>
      <c r="L2" s="333"/>
      <c r="M2" s="333"/>
      <c r="N2" s="333"/>
    </row>
    <row r="3" spans="1:18" ht="16.5">
      <c r="A3" s="52"/>
      <c r="B3" s="53"/>
      <c r="C3" s="53"/>
      <c r="D3" s="53"/>
      <c r="E3" s="53"/>
      <c r="F3" s="53"/>
      <c r="G3" s="53"/>
    </row>
    <row r="4" spans="1:18" s="56" customFormat="1" ht="17" thickBot="1">
      <c r="A4" s="54" t="s">
        <v>93</v>
      </c>
      <c r="B4" s="55"/>
      <c r="C4" s="55"/>
      <c r="D4" s="55"/>
      <c r="E4" s="55"/>
      <c r="F4" s="55"/>
      <c r="G4" s="55"/>
    </row>
    <row r="5" spans="1:18" s="56" customFormat="1" ht="27" customHeight="1" thickBot="1">
      <c r="A5" s="57"/>
      <c r="B5" s="58" t="s">
        <v>45</v>
      </c>
      <c r="C5" s="398"/>
      <c r="D5" s="399"/>
      <c r="E5" s="400"/>
      <c r="F5" s="337" t="s">
        <v>118</v>
      </c>
      <c r="G5" s="337"/>
      <c r="H5" s="338"/>
      <c r="I5" s="248" t="s">
        <v>105</v>
      </c>
      <c r="J5" s="325"/>
      <c r="K5" s="339" t="s">
        <v>46</v>
      </c>
      <c r="L5" s="339"/>
      <c r="M5" s="339"/>
    </row>
    <row r="6" spans="1:18" s="56" customFormat="1" ht="54" customHeight="1" thickBot="1">
      <c r="A6" s="57"/>
      <c r="B6" s="60" t="s">
        <v>52</v>
      </c>
      <c r="C6" s="401"/>
      <c r="D6" s="402"/>
      <c r="E6" s="403"/>
      <c r="F6" s="404"/>
      <c r="G6" s="405"/>
      <c r="H6" s="406"/>
      <c r="I6" s="407" t="s">
        <v>167</v>
      </c>
      <c r="J6" s="407"/>
      <c r="K6" s="407"/>
      <c r="L6" s="407"/>
      <c r="M6" s="407"/>
    </row>
    <row r="7" spans="1:18" s="56" customFormat="1" ht="18.75" customHeight="1">
      <c r="A7" s="57"/>
      <c r="B7" s="55"/>
      <c r="C7" s="55"/>
      <c r="D7" s="55"/>
      <c r="E7" s="55"/>
      <c r="F7" s="55"/>
      <c r="G7" s="55"/>
    </row>
    <row r="8" spans="1:18" ht="16.5">
      <c r="A8" s="62" t="s">
        <v>120</v>
      </c>
    </row>
    <row r="9" spans="1:18" ht="7.5" customHeight="1"/>
    <row r="10" spans="1:18" ht="30.65" customHeight="1" thickBot="1">
      <c r="B10" s="331" t="s">
        <v>8</v>
      </c>
      <c r="C10" s="332"/>
      <c r="D10" s="64" t="s">
        <v>9</v>
      </c>
      <c r="E10" s="65" t="s">
        <v>42</v>
      </c>
      <c r="F10" s="65" t="s">
        <v>33</v>
      </c>
      <c r="G10" s="66" t="s">
        <v>140</v>
      </c>
      <c r="H10" s="66" t="s">
        <v>141</v>
      </c>
      <c r="I10" s="67" t="s">
        <v>32</v>
      </c>
      <c r="J10" s="66" t="s">
        <v>183</v>
      </c>
      <c r="K10" s="66" t="s">
        <v>108</v>
      </c>
      <c r="L10" s="68" t="s">
        <v>142</v>
      </c>
      <c r="M10" s="66" t="s">
        <v>92</v>
      </c>
      <c r="R10" s="49" t="s">
        <v>13</v>
      </c>
    </row>
    <row r="11" spans="1:18" ht="40" customHeight="1" thickBot="1">
      <c r="A11" s="69" t="s">
        <v>0</v>
      </c>
      <c r="B11" s="401" t="s">
        <v>170</v>
      </c>
      <c r="C11" s="408"/>
      <c r="D11" s="70" t="s">
        <v>16</v>
      </c>
      <c r="E11" s="71">
        <v>1</v>
      </c>
      <c r="F11" s="72" t="s">
        <v>3</v>
      </c>
      <c r="G11" s="73">
        <v>3300000</v>
      </c>
      <c r="H11" s="74">
        <f>ROUNDDOWN(G11/1.1,0)</f>
        <v>3000000</v>
      </c>
      <c r="I11" s="1">
        <f>G11/SUM(G$11:G$13)</f>
        <v>0.3</v>
      </c>
      <c r="J11" s="75">
        <f>ROUNDDOWN(H11*2/3,0)</f>
        <v>2000000</v>
      </c>
      <c r="K11" s="76">
        <f>H11-J11</f>
        <v>1000000</v>
      </c>
      <c r="L11" s="61">
        <v>7</v>
      </c>
      <c r="M11" s="3">
        <f>IF(L11=0,"",ROUNDUP(K11/L11,0))</f>
        <v>142858</v>
      </c>
    </row>
    <row r="12" spans="1:18" ht="40" customHeight="1" thickBot="1">
      <c r="A12" s="69" t="s">
        <v>1</v>
      </c>
      <c r="B12" s="401" t="s">
        <v>12</v>
      </c>
      <c r="C12" s="408"/>
      <c r="D12" s="70" t="s">
        <v>14</v>
      </c>
      <c r="E12" s="71">
        <v>1</v>
      </c>
      <c r="F12" s="72" t="s">
        <v>3</v>
      </c>
      <c r="G12" s="73">
        <v>6600000</v>
      </c>
      <c r="H12" s="74">
        <f t="shared" ref="H12:H13" si="0">ROUNDDOWN(G12/1.1,0)</f>
        <v>6000000</v>
      </c>
      <c r="I12" s="1">
        <f>G12/SUM(G$11:G$13)</f>
        <v>0.6</v>
      </c>
      <c r="J12" s="75">
        <f t="shared" ref="J12:J13" si="1">ROUNDDOWN(H12*2/3,0)</f>
        <v>4000000</v>
      </c>
      <c r="K12" s="76">
        <f t="shared" ref="K12:K13" si="2">H12-J12</f>
        <v>2000000</v>
      </c>
      <c r="L12" s="61">
        <v>7</v>
      </c>
      <c r="M12" s="3">
        <f t="shared" ref="M12:M13" si="3">IF(L12=0,"",ROUNDUP(K12/L12,0))</f>
        <v>285715</v>
      </c>
    </row>
    <row r="13" spans="1:18" ht="40" customHeight="1" thickBot="1">
      <c r="A13" s="69" t="s">
        <v>2</v>
      </c>
      <c r="B13" s="401" t="s">
        <v>18</v>
      </c>
      <c r="C13" s="408"/>
      <c r="D13" s="77" t="s">
        <v>15</v>
      </c>
      <c r="E13" s="78">
        <v>1</v>
      </c>
      <c r="F13" s="72" t="s">
        <v>3</v>
      </c>
      <c r="G13" s="79">
        <v>1100000</v>
      </c>
      <c r="H13" s="74">
        <f t="shared" si="0"/>
        <v>1000000</v>
      </c>
      <c r="I13" s="1">
        <f>G13/SUM(G$11:G$13)</f>
        <v>0.1</v>
      </c>
      <c r="J13" s="75">
        <f t="shared" si="1"/>
        <v>666666</v>
      </c>
      <c r="K13" s="76">
        <f t="shared" si="2"/>
        <v>333334</v>
      </c>
      <c r="L13" s="61">
        <v>7</v>
      </c>
      <c r="M13" s="3">
        <f t="shared" si="3"/>
        <v>47620</v>
      </c>
    </row>
    <row r="14" spans="1:18" ht="22" customHeight="1">
      <c r="A14" s="69"/>
      <c r="B14" s="80"/>
      <c r="C14" s="80"/>
      <c r="D14" s="81"/>
      <c r="E14" s="82"/>
      <c r="F14" s="83"/>
      <c r="G14" s="83"/>
      <c r="H14" s="4"/>
      <c r="I14" s="84"/>
      <c r="J14" s="84"/>
      <c r="K14" s="84"/>
      <c r="L14" s="85"/>
      <c r="M14" s="5"/>
      <c r="N14" s="5"/>
    </row>
    <row r="15" spans="1:18" ht="22" customHeight="1">
      <c r="A15" s="54" t="s">
        <v>176</v>
      </c>
      <c r="B15" s="86"/>
      <c r="C15" s="86"/>
      <c r="D15" s="87"/>
      <c r="E15" s="88"/>
      <c r="F15" s="89"/>
      <c r="G15" s="89"/>
      <c r="H15" s="5"/>
      <c r="I15" s="84"/>
      <c r="J15" s="84"/>
      <c r="K15" s="84"/>
      <c r="L15" s="85"/>
      <c r="M15" s="5"/>
      <c r="N15" s="5"/>
    </row>
    <row r="16" spans="1:18" ht="33" customHeight="1" thickBot="1">
      <c r="A16" s="69"/>
      <c r="B16" s="90" t="s">
        <v>29</v>
      </c>
      <c r="C16" s="91" t="s">
        <v>125</v>
      </c>
      <c r="D16" s="92" t="s">
        <v>9</v>
      </c>
      <c r="E16" s="65" t="s">
        <v>42</v>
      </c>
      <c r="F16" s="65" t="s">
        <v>35</v>
      </c>
      <c r="G16" s="65" t="s">
        <v>116</v>
      </c>
      <c r="H16" s="66" t="s">
        <v>183</v>
      </c>
      <c r="I16" s="65" t="s">
        <v>127</v>
      </c>
      <c r="J16" s="93" t="s">
        <v>126</v>
      </c>
      <c r="K16" s="94" t="s">
        <v>44</v>
      </c>
      <c r="L16" s="63" t="s">
        <v>124</v>
      </c>
      <c r="M16" s="59" t="s">
        <v>128</v>
      </c>
      <c r="N16" s="95" t="s">
        <v>92</v>
      </c>
    </row>
    <row r="17" spans="1:14" ht="27" customHeight="1" thickBot="1">
      <c r="A17" s="69"/>
      <c r="B17" s="60" t="s">
        <v>137</v>
      </c>
      <c r="C17" s="70"/>
      <c r="D17" s="70"/>
      <c r="E17" s="71"/>
      <c r="F17" s="73"/>
      <c r="G17" s="96">
        <f>ROUNDDOWN(F17/1.1,0)</f>
        <v>0</v>
      </c>
      <c r="H17" s="25">
        <f>ROUNDDOWN(G17*2/3,0)</f>
        <v>0</v>
      </c>
      <c r="I17" s="97">
        <f>G17-H17</f>
        <v>0</v>
      </c>
      <c r="J17" s="28">
        <f>H17/$L$17</f>
        <v>0</v>
      </c>
      <c r="K17" s="98">
        <f>$L$11</f>
        <v>7</v>
      </c>
      <c r="L17" s="99">
        <f>ROUNDDOWN($H$11*0.3,0)</f>
        <v>900000</v>
      </c>
      <c r="M17" s="100">
        <f>IF(SUM(H17:H20)&gt;L17,L17,SUM(H17:H20))</f>
        <v>0</v>
      </c>
      <c r="N17" s="31">
        <f>IF(K17=0,"",ROUNDUP(M17/K17,0))</f>
        <v>0</v>
      </c>
    </row>
    <row r="18" spans="1:14" ht="22" customHeight="1" thickBot="1">
      <c r="A18" s="69"/>
      <c r="B18" s="101"/>
      <c r="C18" s="70"/>
      <c r="D18" s="70"/>
      <c r="E18" s="71"/>
      <c r="F18" s="73"/>
      <c r="G18" s="74">
        <f t="shared" ref="G18:G20" si="4">ROUNDDOWN(F18/1.1,0)</f>
        <v>0</v>
      </c>
      <c r="H18" s="26">
        <f t="shared" ref="H18:H20" si="5">ROUNDDOWN(G18*2/3,0)</f>
        <v>0</v>
      </c>
      <c r="I18" s="102">
        <f t="shared" ref="I18:I20" si="6">G18-H18</f>
        <v>0</v>
      </c>
      <c r="J18" s="29">
        <f>H18/$L$17</f>
        <v>0</v>
      </c>
      <c r="K18" s="103">
        <f t="shared" ref="K18:K20" si="7">$L$11</f>
        <v>7</v>
      </c>
      <c r="L18" s="104"/>
      <c r="M18" s="105"/>
      <c r="N18" s="32"/>
    </row>
    <row r="19" spans="1:14" ht="22" customHeight="1" thickBot="1">
      <c r="A19" s="69"/>
      <c r="B19" s="106"/>
      <c r="C19" s="70"/>
      <c r="D19" s="70"/>
      <c r="E19" s="71"/>
      <c r="F19" s="73"/>
      <c r="G19" s="74">
        <f t="shared" si="4"/>
        <v>0</v>
      </c>
      <c r="H19" s="26">
        <f t="shared" si="5"/>
        <v>0</v>
      </c>
      <c r="I19" s="102">
        <f t="shared" si="6"/>
        <v>0</v>
      </c>
      <c r="J19" s="29">
        <f>H19/$L$17</f>
        <v>0</v>
      </c>
      <c r="K19" s="103">
        <f t="shared" si="7"/>
        <v>7</v>
      </c>
      <c r="L19" s="104"/>
      <c r="M19" s="105"/>
      <c r="N19" s="32"/>
    </row>
    <row r="20" spans="1:14" ht="21" customHeight="1" thickBot="1">
      <c r="A20" s="69"/>
      <c r="C20" s="70"/>
      <c r="D20" s="70"/>
      <c r="E20" s="71"/>
      <c r="F20" s="73"/>
      <c r="G20" s="107">
        <f t="shared" si="4"/>
        <v>0</v>
      </c>
      <c r="H20" s="27">
        <f t="shared" si="5"/>
        <v>0</v>
      </c>
      <c r="I20" s="108">
        <f t="shared" si="6"/>
        <v>0</v>
      </c>
      <c r="J20" s="30">
        <f>H20/$L$17</f>
        <v>0</v>
      </c>
      <c r="K20" s="109">
        <f t="shared" si="7"/>
        <v>7</v>
      </c>
      <c r="L20" s="110"/>
      <c r="M20" s="111"/>
      <c r="N20" s="33"/>
    </row>
    <row r="21" spans="1:14" ht="22.5" customHeight="1">
      <c r="A21" s="69"/>
      <c r="C21" s="112"/>
      <c r="D21" s="113"/>
      <c r="E21" s="113"/>
      <c r="F21" s="88"/>
      <c r="G21" s="114"/>
      <c r="H21" s="115"/>
      <c r="I21" s="115"/>
      <c r="J21" s="116">
        <f>SUM(J17:J20)</f>
        <v>0</v>
      </c>
      <c r="L21" s="117"/>
    </row>
    <row r="22" spans="1:14" ht="31" customHeight="1" thickBot="1">
      <c r="A22" s="69"/>
      <c r="B22" s="90" t="s">
        <v>29</v>
      </c>
      <c r="C22" s="91" t="s">
        <v>125</v>
      </c>
      <c r="D22" s="92" t="s">
        <v>9</v>
      </c>
      <c r="E22" s="65" t="s">
        <v>42</v>
      </c>
      <c r="F22" s="65" t="s">
        <v>35</v>
      </c>
      <c r="G22" s="65" t="s">
        <v>116</v>
      </c>
      <c r="H22" s="66" t="s">
        <v>183</v>
      </c>
      <c r="I22" s="65" t="s">
        <v>127</v>
      </c>
      <c r="J22" s="93" t="s">
        <v>126</v>
      </c>
      <c r="K22" s="94" t="s">
        <v>44</v>
      </c>
      <c r="L22" s="63" t="s">
        <v>124</v>
      </c>
      <c r="M22" s="59" t="s">
        <v>128</v>
      </c>
      <c r="N22" s="95" t="s">
        <v>92</v>
      </c>
    </row>
    <row r="23" spans="1:14" ht="22.5" customHeight="1" thickBot="1">
      <c r="A23" s="69"/>
      <c r="B23" s="60" t="s">
        <v>134</v>
      </c>
      <c r="C23" s="70"/>
      <c r="D23" s="70"/>
      <c r="E23" s="71"/>
      <c r="F23" s="73"/>
      <c r="G23" s="96">
        <f>ROUNDDOWN(F23/1.1,0)</f>
        <v>0</v>
      </c>
      <c r="H23" s="25">
        <f>ROUNDDOWN(G23*2/3,0)</f>
        <v>0</v>
      </c>
      <c r="I23" s="97">
        <f>G23-H23</f>
        <v>0</v>
      </c>
      <c r="J23" s="28">
        <f>H23/$L$17</f>
        <v>0</v>
      </c>
      <c r="K23" s="98">
        <f>$L$12</f>
        <v>7</v>
      </c>
      <c r="L23" s="99">
        <f>ROUNDDOWN($H$12*0.3,0)</f>
        <v>1800000</v>
      </c>
      <c r="M23" s="100">
        <f>IF(SUM(H23:H26)&gt;L23,L23,SUM(H23:H26))</f>
        <v>0</v>
      </c>
      <c r="N23" s="31">
        <f>IF(K23=0,"",ROUNDUP(M23/K23,0))</f>
        <v>0</v>
      </c>
    </row>
    <row r="24" spans="1:14" ht="22.5" customHeight="1" thickBot="1">
      <c r="A24" s="69"/>
      <c r="B24" s="101"/>
      <c r="C24" s="70"/>
      <c r="D24" s="70"/>
      <c r="E24" s="71"/>
      <c r="F24" s="73"/>
      <c r="G24" s="74">
        <f t="shared" ref="G24:G26" si="8">ROUNDDOWN(F24/1.1,0)</f>
        <v>0</v>
      </c>
      <c r="H24" s="26">
        <f t="shared" ref="H24:H26" si="9">ROUNDDOWN(G24*2/3,0)</f>
        <v>0</v>
      </c>
      <c r="I24" s="102">
        <f t="shared" ref="I24:I26" si="10">G24-H24</f>
        <v>0</v>
      </c>
      <c r="J24" s="29">
        <f>H24/$L$17</f>
        <v>0</v>
      </c>
      <c r="K24" s="103">
        <f t="shared" ref="K24:K26" si="11">$L$12</f>
        <v>7</v>
      </c>
      <c r="L24" s="104"/>
      <c r="M24" s="105"/>
      <c r="N24" s="32"/>
    </row>
    <row r="25" spans="1:14" ht="22.5" customHeight="1" thickBot="1">
      <c r="A25" s="69"/>
      <c r="B25" s="106"/>
      <c r="C25" s="70"/>
      <c r="D25" s="70"/>
      <c r="E25" s="71"/>
      <c r="F25" s="73"/>
      <c r="G25" s="74">
        <f t="shared" si="8"/>
        <v>0</v>
      </c>
      <c r="H25" s="26">
        <f t="shared" si="9"/>
        <v>0</v>
      </c>
      <c r="I25" s="102">
        <f t="shared" si="10"/>
        <v>0</v>
      </c>
      <c r="J25" s="29">
        <f>H25/$L$17</f>
        <v>0</v>
      </c>
      <c r="K25" s="103">
        <f t="shared" si="11"/>
        <v>7</v>
      </c>
      <c r="L25" s="104"/>
      <c r="M25" s="105"/>
      <c r="N25" s="32"/>
    </row>
    <row r="26" spans="1:14" ht="22.5" customHeight="1" thickBot="1">
      <c r="A26" s="69"/>
      <c r="C26" s="70"/>
      <c r="D26" s="70"/>
      <c r="E26" s="71"/>
      <c r="F26" s="73"/>
      <c r="G26" s="107">
        <f t="shared" si="8"/>
        <v>0</v>
      </c>
      <c r="H26" s="27">
        <f t="shared" si="9"/>
        <v>0</v>
      </c>
      <c r="I26" s="108">
        <f t="shared" si="10"/>
        <v>0</v>
      </c>
      <c r="J26" s="30">
        <f>H26/$L$17</f>
        <v>0</v>
      </c>
      <c r="K26" s="109">
        <f t="shared" si="11"/>
        <v>7</v>
      </c>
      <c r="L26" s="110"/>
      <c r="M26" s="111"/>
      <c r="N26" s="33"/>
    </row>
    <row r="27" spans="1:14" ht="22.5" customHeight="1">
      <c r="A27" s="69"/>
      <c r="C27" s="112"/>
      <c r="D27" s="113"/>
      <c r="E27" s="113"/>
      <c r="F27" s="88"/>
      <c r="G27" s="114"/>
      <c r="H27" s="115"/>
      <c r="I27" s="115"/>
      <c r="J27" s="116">
        <f>SUM(J23:J26)</f>
        <v>0</v>
      </c>
      <c r="L27" s="117"/>
    </row>
    <row r="28" spans="1:14" ht="31" customHeight="1" thickBot="1">
      <c r="A28" s="69"/>
      <c r="B28" s="90" t="s">
        <v>29</v>
      </c>
      <c r="C28" s="91" t="s">
        <v>125</v>
      </c>
      <c r="D28" s="92" t="s">
        <v>9</v>
      </c>
      <c r="E28" s="65" t="s">
        <v>42</v>
      </c>
      <c r="F28" s="65" t="s">
        <v>35</v>
      </c>
      <c r="G28" s="65" t="s">
        <v>116</v>
      </c>
      <c r="H28" s="66" t="s">
        <v>183</v>
      </c>
      <c r="I28" s="65" t="s">
        <v>127</v>
      </c>
      <c r="J28" s="93" t="s">
        <v>126</v>
      </c>
      <c r="K28" s="94" t="s">
        <v>44</v>
      </c>
      <c r="L28" s="63" t="s">
        <v>124</v>
      </c>
      <c r="M28" s="59" t="s">
        <v>128</v>
      </c>
      <c r="N28" s="95" t="s">
        <v>92</v>
      </c>
    </row>
    <row r="29" spans="1:14" ht="22.5" customHeight="1" thickBot="1">
      <c r="A29" s="69"/>
      <c r="B29" s="60" t="s">
        <v>136</v>
      </c>
      <c r="C29" s="70"/>
      <c r="D29" s="70"/>
      <c r="E29" s="71"/>
      <c r="F29" s="73"/>
      <c r="G29" s="96">
        <f>ROUNDDOWN(F29/1.1,0)</f>
        <v>0</v>
      </c>
      <c r="H29" s="25">
        <f>ROUNDDOWN(G29*2/3,0)</f>
        <v>0</v>
      </c>
      <c r="I29" s="97">
        <f>G29-H29</f>
        <v>0</v>
      </c>
      <c r="J29" s="28">
        <f>H29/$L$17</f>
        <v>0</v>
      </c>
      <c r="K29" s="98">
        <f>$L$13</f>
        <v>7</v>
      </c>
      <c r="L29" s="99">
        <f>ROUNDDOWN($H$13*0.3,0)</f>
        <v>300000</v>
      </c>
      <c r="M29" s="100">
        <f>IF(SUM(H29:H32)&gt;L29,L29,SUM(H29:H32))</f>
        <v>0</v>
      </c>
      <c r="N29" s="31">
        <f>IF(K29=0,"",ROUNDUP(M29/K29,0))</f>
        <v>0</v>
      </c>
    </row>
    <row r="30" spans="1:14" ht="22.5" customHeight="1" thickBot="1">
      <c r="A30" s="69"/>
      <c r="B30" s="101"/>
      <c r="C30" s="70"/>
      <c r="D30" s="70"/>
      <c r="E30" s="71"/>
      <c r="F30" s="73"/>
      <c r="G30" s="74">
        <f t="shared" ref="G30:G32" si="12">ROUNDDOWN(F30/1.1,0)</f>
        <v>0</v>
      </c>
      <c r="H30" s="26">
        <f t="shared" ref="H30:H32" si="13">ROUNDDOWN(G30*2/3,0)</f>
        <v>0</v>
      </c>
      <c r="I30" s="102">
        <f t="shared" ref="I30:I32" si="14">G30-H30</f>
        <v>0</v>
      </c>
      <c r="J30" s="29">
        <f>H30/$L$17</f>
        <v>0</v>
      </c>
      <c r="K30" s="103">
        <f t="shared" ref="K30:K32" si="15">$L$13</f>
        <v>7</v>
      </c>
      <c r="L30" s="104"/>
      <c r="M30" s="105"/>
      <c r="N30" s="32"/>
    </row>
    <row r="31" spans="1:14" ht="22.5" customHeight="1" thickBot="1">
      <c r="A31" s="69"/>
      <c r="B31" s="106"/>
      <c r="C31" s="70"/>
      <c r="D31" s="70"/>
      <c r="E31" s="71"/>
      <c r="F31" s="73"/>
      <c r="G31" s="74">
        <f t="shared" si="12"/>
        <v>0</v>
      </c>
      <c r="H31" s="26">
        <f t="shared" si="13"/>
        <v>0</v>
      </c>
      <c r="I31" s="102">
        <f t="shared" si="14"/>
        <v>0</v>
      </c>
      <c r="J31" s="29">
        <f>H31/$L$17</f>
        <v>0</v>
      </c>
      <c r="K31" s="103">
        <f t="shared" si="15"/>
        <v>7</v>
      </c>
      <c r="L31" s="104"/>
      <c r="M31" s="105"/>
      <c r="N31" s="32"/>
    </row>
    <row r="32" spans="1:14" ht="22.5" customHeight="1" thickBot="1">
      <c r="A32" s="69"/>
      <c r="C32" s="70"/>
      <c r="D32" s="70"/>
      <c r="E32" s="71"/>
      <c r="F32" s="73"/>
      <c r="G32" s="107">
        <f t="shared" si="12"/>
        <v>0</v>
      </c>
      <c r="H32" s="27">
        <f t="shared" si="13"/>
        <v>0</v>
      </c>
      <c r="I32" s="108">
        <f t="shared" si="14"/>
        <v>0</v>
      </c>
      <c r="J32" s="30">
        <f>H32/$L$17</f>
        <v>0</v>
      </c>
      <c r="K32" s="109">
        <f t="shared" si="15"/>
        <v>7</v>
      </c>
      <c r="L32" s="110"/>
      <c r="M32" s="111"/>
      <c r="N32" s="33"/>
    </row>
    <row r="33" spans="1:36" ht="22.5" customHeight="1">
      <c r="A33" s="69"/>
      <c r="C33" s="112"/>
      <c r="D33" s="113"/>
      <c r="E33" s="113"/>
      <c r="F33" s="88"/>
      <c r="G33" s="114"/>
      <c r="H33" s="115"/>
      <c r="I33" s="115"/>
      <c r="J33" s="116">
        <f>SUM(J29:J32)</f>
        <v>0</v>
      </c>
      <c r="L33" s="117"/>
    </row>
    <row r="34" spans="1:36" ht="22" customHeight="1" thickBot="1">
      <c r="A34" s="54" t="s">
        <v>122</v>
      </c>
      <c r="D34" s="87"/>
      <c r="E34" s="88"/>
      <c r="F34" s="89"/>
      <c r="G34" s="89"/>
      <c r="H34" s="5"/>
      <c r="I34" s="118" t="s">
        <v>123</v>
      </c>
      <c r="K34" s="84"/>
      <c r="L34" s="85"/>
      <c r="M34" s="5"/>
      <c r="N34" s="5"/>
    </row>
    <row r="35" spans="1:36" ht="22" customHeight="1" thickBot="1">
      <c r="A35" s="86"/>
      <c r="B35" s="409" t="s">
        <v>169</v>
      </c>
      <c r="C35" s="410"/>
      <c r="D35" s="410"/>
      <c r="E35" s="410"/>
      <c r="F35" s="410"/>
      <c r="G35" s="410"/>
      <c r="H35" s="411"/>
      <c r="I35" s="84"/>
      <c r="J35" s="320" t="s">
        <v>149</v>
      </c>
      <c r="K35" s="321"/>
      <c r="L35" s="119" t="s">
        <v>36</v>
      </c>
    </row>
    <row r="36" spans="1:36" ht="60.65" customHeight="1" thickBot="1">
      <c r="A36" s="69"/>
      <c r="B36" s="412"/>
      <c r="C36" s="413"/>
      <c r="D36" s="413"/>
      <c r="E36" s="413"/>
      <c r="F36" s="413"/>
      <c r="G36" s="413"/>
      <c r="H36" s="414"/>
      <c r="I36" s="84"/>
      <c r="J36" s="397">
        <v>7500000</v>
      </c>
      <c r="K36" s="397"/>
      <c r="L36" s="2">
        <f>IF(J47&gt;0,(J36-J47)/J47,(J36-B47)/B47)</f>
        <v>0.22519363442850554</v>
      </c>
      <c r="M36" s="351" t="s">
        <v>97</v>
      </c>
      <c r="N36" s="351"/>
    </row>
    <row r="37" spans="1:36" ht="22" customHeight="1">
      <c r="A37" s="69"/>
      <c r="B37" s="86"/>
      <c r="C37" s="86"/>
      <c r="D37" s="87"/>
      <c r="E37" s="88"/>
      <c r="F37" s="89"/>
      <c r="G37" s="89"/>
      <c r="H37" s="5"/>
      <c r="I37" s="84"/>
      <c r="J37" s="352" t="s">
        <v>38</v>
      </c>
      <c r="K37" s="352"/>
      <c r="N37" s="5"/>
    </row>
    <row r="38" spans="1:36" ht="22" customHeight="1">
      <c r="A38" s="54" t="s">
        <v>179</v>
      </c>
      <c r="B38" s="86"/>
      <c r="C38" s="86"/>
      <c r="D38" s="87"/>
      <c r="E38" s="88"/>
      <c r="F38" s="89"/>
      <c r="G38" s="89"/>
      <c r="H38" s="5"/>
      <c r="J38" s="84" t="s">
        <v>37</v>
      </c>
      <c r="L38" s="120"/>
      <c r="M38" s="120"/>
      <c r="N38" s="5"/>
    </row>
    <row r="39" spans="1:36" ht="22" customHeight="1">
      <c r="A39" s="54"/>
      <c r="B39" s="353" t="s">
        <v>30</v>
      </c>
      <c r="C39" s="354"/>
      <c r="D39" s="355" t="s">
        <v>10</v>
      </c>
      <c r="E39" s="305" t="s">
        <v>108</v>
      </c>
      <c r="F39" s="323" t="s">
        <v>109</v>
      </c>
      <c r="G39" s="323" t="s">
        <v>31</v>
      </c>
      <c r="H39" s="5"/>
      <c r="I39" s="325" t="s">
        <v>110</v>
      </c>
      <c r="J39" s="347" t="s">
        <v>146</v>
      </c>
      <c r="K39" s="348"/>
      <c r="M39" s="327" t="s">
        <v>147</v>
      </c>
      <c r="N39" s="328"/>
    </row>
    <row r="40" spans="1:36" ht="24.65" customHeight="1">
      <c r="A40" s="69"/>
      <c r="B40" s="121" t="s">
        <v>130</v>
      </c>
      <c r="C40" s="122" t="s">
        <v>131</v>
      </c>
      <c r="D40" s="356"/>
      <c r="E40" s="311"/>
      <c r="F40" s="324"/>
      <c r="G40" s="324"/>
      <c r="I40" s="326"/>
      <c r="J40" s="349"/>
      <c r="K40" s="350"/>
      <c r="M40" s="329"/>
      <c r="N40" s="330"/>
    </row>
    <row r="41" spans="1:36" ht="40" customHeight="1">
      <c r="A41" s="69"/>
      <c r="B41" s="123">
        <f>IF(SUM(H11:H13,G17:G20,G23:G26,G29:G32)&gt;499999,SUM(H11:H13),"補助対象外")</f>
        <v>10000000</v>
      </c>
      <c r="C41" s="124">
        <f>IF(B41="補助対象外","-",SUM(G17:G20,G23:G26,G29:G32))</f>
        <v>0</v>
      </c>
      <c r="D41" s="7">
        <f>IF(B41="補助対象外","補助対象外",IF((SUM(J11:J13)+M17+M23+M29)&gt;=14000000,14000000,SUM(J11:J13)+M17+M23+M29))</f>
        <v>6666666</v>
      </c>
      <c r="E41" s="125">
        <f>IF(B41="補助対象外","-",B41+C41-D41)</f>
        <v>3333334</v>
      </c>
      <c r="F41" s="126">
        <f>IF(B41="補助対象外","-",SUM(M11:M13,N17,N23,N29))</f>
        <v>476193</v>
      </c>
      <c r="G41" s="127" t="str">
        <f>IF(D41="補助対象外","",IF(D41&gt;=2000000,"訪問","書面"))</f>
        <v>訪問</v>
      </c>
      <c r="H41" s="128"/>
      <c r="I41" s="129" t="str">
        <f>IF(M41&gt;J41,"効果あり","効果なし")</f>
        <v>効果あり</v>
      </c>
      <c r="J41" s="298">
        <f>IF(D41="補助対象外","",IF(I47&gt;0,ROUNDUP(I47/1.1+F41+1,0),ROUNDUP(F41+B47/1.1+1,0)))</f>
        <v>6597676</v>
      </c>
      <c r="K41" s="299"/>
      <c r="L41" s="130"/>
      <c r="M41" s="300">
        <f>IF(AND(G79=W62,I47&gt;0),(B83+I47)/1.1,IF(AND(G79=W61,G80=W62,I47&gt;0),(B83+I47)/1.1+I77,IF(AND(G79=W61,G80=W61,I47&gt;0),I47/1.1+I77,IF(G79=W62,(B83+B47)/1.1,IF(AND(G79=W61,G80=W62),(B83+B47)/1.1+I77,(B47)/1.1+I77)))))</f>
        <v>8030171.9906698568</v>
      </c>
      <c r="N41" s="301"/>
    </row>
    <row r="42" spans="1:36">
      <c r="F42" s="131"/>
      <c r="G42" s="131"/>
      <c r="X42" s="132" t="s">
        <v>58</v>
      </c>
      <c r="Y42" s="132" t="s">
        <v>29</v>
      </c>
      <c r="Z42" s="132" t="s">
        <v>71</v>
      </c>
      <c r="AA42" s="133" t="s">
        <v>74</v>
      </c>
      <c r="AB42" s="133" t="s">
        <v>86</v>
      </c>
      <c r="AC42" s="133" t="s">
        <v>20</v>
      </c>
      <c r="AD42" s="133" t="s">
        <v>78</v>
      </c>
      <c r="AE42" s="133" t="s">
        <v>153</v>
      </c>
      <c r="AF42" s="133" t="s">
        <v>5</v>
      </c>
      <c r="AG42" s="133" t="s">
        <v>6</v>
      </c>
      <c r="AH42" s="133" t="s">
        <v>77</v>
      </c>
      <c r="AI42" s="133" t="s">
        <v>76</v>
      </c>
      <c r="AJ42" s="133" t="s">
        <v>103</v>
      </c>
    </row>
    <row r="43" spans="1:36" ht="21" customHeight="1">
      <c r="A43" s="134" t="s">
        <v>180</v>
      </c>
      <c r="B43" s="135"/>
      <c r="C43" s="135"/>
      <c r="D43" s="135"/>
      <c r="E43" s="135"/>
      <c r="F43" s="135"/>
      <c r="X43" s="132" t="s">
        <v>28</v>
      </c>
      <c r="Y43" s="132" t="s">
        <v>145</v>
      </c>
      <c r="Z43" s="132" t="s">
        <v>73</v>
      </c>
      <c r="AA43" s="132" t="s">
        <v>161</v>
      </c>
      <c r="AB43" s="132" t="str">
        <f>C62</f>
        <v>―</v>
      </c>
      <c r="AC43" s="136">
        <v>0.86199999999999999</v>
      </c>
      <c r="AD43" s="132"/>
      <c r="AE43" s="132"/>
      <c r="AF43" s="132"/>
      <c r="AG43" s="132"/>
      <c r="AH43" s="8">
        <f>IF(AB43=$W$62,IF(AND($C$52&gt;0,$O$52&gt;0,$E$52&gt;0),($E$52-$H$52-$I$52-$J$52-$K$52)*($O$52/$C$52)*(1/(1-AC43)-1),IF(AND($C$52&gt;0,$O$52&gt;0,$E$52&lt;=0),$D$52*($O$52/$C$52)*(1/(1-AC43)-1),0)),0)</f>
        <v>0</v>
      </c>
      <c r="AI43" s="132"/>
      <c r="AJ43" s="9"/>
    </row>
    <row r="44" spans="1:36" ht="21" customHeight="1">
      <c r="A44" s="137" t="s">
        <v>43</v>
      </c>
      <c r="B44" s="135"/>
      <c r="C44" s="135"/>
      <c r="D44" s="135"/>
      <c r="E44" s="135"/>
      <c r="F44" s="135"/>
      <c r="X44" s="132" t="s">
        <v>28</v>
      </c>
      <c r="Y44" s="132" t="s">
        <v>61</v>
      </c>
      <c r="Z44" s="132" t="s">
        <v>73</v>
      </c>
      <c r="AA44" s="132" t="s">
        <v>161</v>
      </c>
      <c r="AB44" s="132" t="str">
        <f>E62</f>
        <v>―</v>
      </c>
      <c r="AC44" s="136">
        <v>0.4</v>
      </c>
      <c r="AD44" s="132"/>
      <c r="AE44" s="132"/>
      <c r="AF44" s="132"/>
      <c r="AG44" s="132"/>
      <c r="AH44" s="8">
        <f t="shared" ref="AH44:AH47" si="16">IF(AB44=$W$62,IF(AND($C$52&gt;0,$O$52&gt;0,$E$52&gt;0),($E$52-$H$52-$I$52-$J$52-$K$52)*($O$52/$C$52)*(1/(1-AC44)-1),IF(AND($C$52&gt;0,$O$52&gt;0,$E$52&lt;=0),$D$52*($O$52/$C$52)*(1/(1-AC44)-1),0)),0)</f>
        <v>0</v>
      </c>
      <c r="AI44" s="132"/>
      <c r="AJ44" s="9"/>
    </row>
    <row r="45" spans="1:36" ht="11.15" customHeight="1">
      <c r="A45" s="138"/>
      <c r="B45" s="294" t="s">
        <v>39</v>
      </c>
      <c r="C45" s="302" t="s">
        <v>150</v>
      </c>
      <c r="D45" s="140"/>
      <c r="E45" s="141"/>
      <c r="F45" s="141"/>
      <c r="G45" s="141"/>
      <c r="H45" s="141"/>
      <c r="I45" s="296" t="s">
        <v>107</v>
      </c>
      <c r="J45" s="297" t="s">
        <v>148</v>
      </c>
      <c r="X45" s="132" t="s">
        <v>28</v>
      </c>
      <c r="Y45" s="132" t="s">
        <v>62</v>
      </c>
      <c r="Z45" s="132" t="s">
        <v>73</v>
      </c>
      <c r="AA45" s="132" t="s">
        <v>161</v>
      </c>
      <c r="AB45" s="132" t="str">
        <f>G62</f>
        <v>✓</v>
      </c>
      <c r="AC45" s="132">
        <v>0.18</v>
      </c>
      <c r="AD45" s="132"/>
      <c r="AE45" s="132"/>
      <c r="AF45" s="132"/>
      <c r="AG45" s="132"/>
      <c r="AH45" s="8">
        <f t="shared" si="16"/>
        <v>1287447.8048780486</v>
      </c>
      <c r="AI45" s="132"/>
      <c r="AJ45" s="9"/>
    </row>
    <row r="46" spans="1:36" ht="20.149999999999999" customHeight="1" thickBot="1">
      <c r="A46" s="138"/>
      <c r="B46" s="295"/>
      <c r="C46" s="303"/>
      <c r="D46" s="64" t="s">
        <v>4</v>
      </c>
      <c r="E46" s="142" t="s">
        <v>17</v>
      </c>
      <c r="F46" s="142" t="s">
        <v>40</v>
      </c>
      <c r="G46" s="64" t="s">
        <v>163</v>
      </c>
      <c r="H46" s="139" t="s">
        <v>41</v>
      </c>
      <c r="I46" s="296"/>
      <c r="J46" s="297"/>
      <c r="X46" s="132" t="s">
        <v>28</v>
      </c>
      <c r="Y46" s="132" t="s">
        <v>152</v>
      </c>
      <c r="Z46" s="132" t="s">
        <v>73</v>
      </c>
      <c r="AA46" s="132" t="s">
        <v>79</v>
      </c>
      <c r="AB46" s="132" t="str">
        <f>I62</f>
        <v>―</v>
      </c>
      <c r="AC46" s="132">
        <v>0.17</v>
      </c>
      <c r="AD46" s="132">
        <v>0.05</v>
      </c>
      <c r="AE46" s="132">
        <v>0.19</v>
      </c>
      <c r="AF46" s="132">
        <f>IF(AB46=$W$62,IF(AND($C$52&gt;0,$O$52&gt;0,$E$52&gt;0),AD46*$O$52/$C$52*($E$52-$K$52),IF(AND($C$52&gt;0,$O$52&gt;0,$E$52&lt;=0),AD46*$O$52/$C$52*($D$52-$K$52),0)),0)</f>
        <v>0</v>
      </c>
      <c r="AG46" s="8">
        <f>IF(AB46=$W$62,IF(I$52&gt;0,I$52*AE$46,0),0)</f>
        <v>0</v>
      </c>
      <c r="AH46" s="8">
        <f t="shared" si="16"/>
        <v>0</v>
      </c>
      <c r="AI46" s="132"/>
      <c r="AJ46" s="9"/>
    </row>
    <row r="47" spans="1:36" ht="30" customHeight="1" thickBot="1">
      <c r="A47" s="138"/>
      <c r="B47" s="212">
        <f>1123633*7.3</f>
        <v>8202520.8999999994</v>
      </c>
      <c r="C47" s="10">
        <f>SUM(D47:H47)</f>
        <v>1468891.4</v>
      </c>
      <c r="D47" s="155">
        <f>15615*7.3</f>
        <v>113989.5</v>
      </c>
      <c r="E47" s="212">
        <f>78623*7.3</f>
        <v>573947.9</v>
      </c>
      <c r="F47" s="212">
        <f>84067*7.3</f>
        <v>613689.1</v>
      </c>
      <c r="G47" s="155">
        <f>10980*7.3</f>
        <v>80154</v>
      </c>
      <c r="H47" s="155">
        <f>11933*7.3</f>
        <v>87110.9</v>
      </c>
      <c r="I47" s="144">
        <f>B47-C47</f>
        <v>6733629.5</v>
      </c>
      <c r="J47" s="145">
        <f>I47/1.1</f>
        <v>6121481.3636363633</v>
      </c>
      <c r="X47" s="132" t="s">
        <v>28</v>
      </c>
      <c r="Y47" s="132" t="s">
        <v>129</v>
      </c>
      <c r="Z47" s="146" t="s">
        <v>73</v>
      </c>
      <c r="AA47" s="132" t="s">
        <v>161</v>
      </c>
      <c r="AB47" s="132" t="str">
        <f>K62</f>
        <v>―</v>
      </c>
      <c r="AC47" s="132">
        <v>0.28000000000000003</v>
      </c>
      <c r="AD47" s="132"/>
      <c r="AE47" s="132"/>
      <c r="AF47" s="132"/>
      <c r="AG47" s="132"/>
      <c r="AH47" s="8">
        <f t="shared" si="16"/>
        <v>0</v>
      </c>
      <c r="AI47" s="132"/>
      <c r="AJ47" s="9"/>
    </row>
    <row r="48" spans="1:36" ht="18" customHeight="1">
      <c r="A48" s="138"/>
      <c r="D48" s="135"/>
      <c r="E48" s="135"/>
      <c r="G48" s="147"/>
      <c r="X48" s="132" t="s">
        <v>28</v>
      </c>
      <c r="Y48" s="132" t="s">
        <v>63</v>
      </c>
      <c r="Z48" s="132" t="s">
        <v>73</v>
      </c>
      <c r="AA48" s="132" t="s">
        <v>104</v>
      </c>
      <c r="AB48" s="132" t="str">
        <f>M62</f>
        <v>―</v>
      </c>
      <c r="AC48" s="132">
        <v>0.71</v>
      </c>
      <c r="AD48" s="132"/>
      <c r="AE48" s="132"/>
      <c r="AF48" s="132"/>
      <c r="AG48" s="132"/>
      <c r="AH48" s="8"/>
      <c r="AI48" s="9">
        <f>IF(AB48=$W$62,IF($L$52&gt;0,$AJ48*$O$52/10*1141*AC48,0),0)</f>
        <v>0</v>
      </c>
      <c r="AJ48" s="9">
        <v>1.04</v>
      </c>
    </row>
    <row r="49" spans="1:36" ht="21" customHeight="1">
      <c r="A49" s="137" t="s">
        <v>143</v>
      </c>
      <c r="B49" s="148"/>
      <c r="C49" s="148"/>
      <c r="D49" s="135"/>
      <c r="E49" s="135"/>
      <c r="F49" s="149"/>
      <c r="G49" s="149"/>
      <c r="N49" s="134" t="s">
        <v>187</v>
      </c>
      <c r="X49" s="132" t="s">
        <v>28</v>
      </c>
      <c r="Y49" s="132" t="s">
        <v>59</v>
      </c>
      <c r="Z49" s="132" t="s">
        <v>73</v>
      </c>
      <c r="AA49" s="132" t="s">
        <v>161</v>
      </c>
      <c r="AB49" s="132" t="str">
        <f>C64</f>
        <v>―</v>
      </c>
      <c r="AC49" s="132">
        <v>0.32</v>
      </c>
      <c r="AD49" s="132"/>
      <c r="AE49" s="132"/>
      <c r="AF49" s="132"/>
      <c r="AG49" s="132"/>
      <c r="AH49" s="8">
        <f t="shared" ref="AH49:AH51" si="17">IF(AB49=$W$62,IF(AND($C$52&gt;0,$O$52&gt;0,$E$52&gt;0),($E$52-$H$52-$I$52-$J$52-$K$52)*($O$52/$C$52)*(1/(1-AC49)-1),IF(AND($C$52&gt;0,$O$52&gt;0,$E$52&lt;=0),$D$52*($O$52/$C$52)*(1/(1-AC49)-1),0)),0)</f>
        <v>0</v>
      </c>
      <c r="AI49" s="132"/>
      <c r="AJ49" s="9"/>
    </row>
    <row r="50" spans="1:36" ht="11.5" customHeight="1">
      <c r="A50" s="138"/>
      <c r="B50" s="304" t="s">
        <v>53</v>
      </c>
      <c r="C50" s="305" t="s">
        <v>164</v>
      </c>
      <c r="D50" s="307" t="s">
        <v>175</v>
      </c>
      <c r="E50" s="305" t="s">
        <v>107</v>
      </c>
      <c r="F50" s="248" t="s">
        <v>148</v>
      </c>
      <c r="G50" s="309" t="s">
        <v>171</v>
      </c>
      <c r="H50" s="150"/>
      <c r="I50" s="150"/>
      <c r="J50" s="141"/>
      <c r="K50" s="141"/>
      <c r="L50" s="151"/>
      <c r="N50" s="325" t="s">
        <v>53</v>
      </c>
      <c r="O50" s="248" t="s">
        <v>174</v>
      </c>
      <c r="X50" s="132" t="s">
        <v>28</v>
      </c>
      <c r="Y50" s="132" t="s">
        <v>66</v>
      </c>
      <c r="Z50" s="132" t="s">
        <v>73</v>
      </c>
      <c r="AA50" s="132" t="s">
        <v>161</v>
      </c>
      <c r="AB50" s="132" t="str">
        <f>E64</f>
        <v>✓</v>
      </c>
      <c r="AC50" s="132">
        <v>0.24</v>
      </c>
      <c r="AD50" s="132"/>
      <c r="AE50" s="132"/>
      <c r="AF50" s="132"/>
      <c r="AG50" s="132"/>
      <c r="AH50" s="8">
        <f t="shared" si="17"/>
        <v>1852117.8947368427</v>
      </c>
      <c r="AI50" s="132"/>
      <c r="AJ50" s="9"/>
    </row>
    <row r="51" spans="1:36" ht="21.65" customHeight="1" thickBot="1">
      <c r="A51" s="138"/>
      <c r="B51" s="304"/>
      <c r="C51" s="306"/>
      <c r="D51" s="308"/>
      <c r="E51" s="311"/>
      <c r="F51" s="250"/>
      <c r="G51" s="310"/>
      <c r="H51" s="64" t="s">
        <v>4</v>
      </c>
      <c r="I51" s="142" t="s">
        <v>17</v>
      </c>
      <c r="J51" s="142" t="s">
        <v>40</v>
      </c>
      <c r="K51" s="64" t="s">
        <v>163</v>
      </c>
      <c r="L51" s="152" t="s">
        <v>41</v>
      </c>
      <c r="N51" s="326"/>
      <c r="O51" s="249"/>
      <c r="X51" s="132" t="s">
        <v>28</v>
      </c>
      <c r="Y51" s="132" t="s">
        <v>22</v>
      </c>
      <c r="Z51" s="132" t="s">
        <v>73</v>
      </c>
      <c r="AA51" s="132" t="s">
        <v>161</v>
      </c>
      <c r="AB51" s="132" t="str">
        <f>G64</f>
        <v>―</v>
      </c>
      <c r="AC51" s="132">
        <v>0.24</v>
      </c>
      <c r="AD51" s="132"/>
      <c r="AE51" s="132"/>
      <c r="AF51" s="132"/>
      <c r="AG51" s="132"/>
      <c r="AH51" s="8">
        <f t="shared" si="17"/>
        <v>0</v>
      </c>
      <c r="AI51" s="132"/>
      <c r="AJ51" s="9"/>
    </row>
    <row r="52" spans="1:36" ht="30" customHeight="1" thickBot="1">
      <c r="A52" s="153"/>
      <c r="B52" s="154" t="s">
        <v>54</v>
      </c>
      <c r="C52" s="155">
        <v>730</v>
      </c>
      <c r="D52" s="212">
        <f>1123633*7.3</f>
        <v>8202520.8999999994</v>
      </c>
      <c r="E52" s="156">
        <f>D52-G52</f>
        <v>6733629.5</v>
      </c>
      <c r="F52" s="157">
        <f>E52/1.1</f>
        <v>6121481.3636363633</v>
      </c>
      <c r="G52" s="36">
        <f>SUM(H52:L52)</f>
        <v>1468891.4</v>
      </c>
      <c r="H52" s="36">
        <f>IF($D52&gt;0,$D$47*$D52/$B$47,"")</f>
        <v>113989.5</v>
      </c>
      <c r="I52" s="36">
        <f>IF($D52&gt;0,$E$47*$D52/$B$47,"")</f>
        <v>573947.90000000014</v>
      </c>
      <c r="J52" s="36">
        <f>IF($D52&gt;0,$F$47*$D52/$B$47,"")</f>
        <v>613689.1</v>
      </c>
      <c r="K52" s="36">
        <f>IF($D52&gt;0,$G$47*$D52/$B$47,"")</f>
        <v>80154</v>
      </c>
      <c r="L52" s="36">
        <f>IF($D52&gt;0,$H$47*$D52/$B$47,"")</f>
        <v>87110.9</v>
      </c>
      <c r="N52" s="154" t="s">
        <v>54</v>
      </c>
      <c r="O52" s="155">
        <v>800</v>
      </c>
      <c r="X52" s="132" t="s">
        <v>28</v>
      </c>
      <c r="Y52" s="132" t="s">
        <v>72</v>
      </c>
      <c r="Z52" s="146" t="s">
        <v>87</v>
      </c>
      <c r="AA52" s="146" t="s">
        <v>178</v>
      </c>
      <c r="AB52" s="132" t="str">
        <f>I64</f>
        <v>✓</v>
      </c>
      <c r="AC52" s="132">
        <v>0.05</v>
      </c>
      <c r="AD52" s="132">
        <v>0.03</v>
      </c>
      <c r="AE52" s="132"/>
      <c r="AF52" s="132">
        <f>IF(AB52=$W$62,IF(AND($C$52&gt;0,$O$52&gt;0,$E$52&gt;0),AD52*$O$52/$C$52*($E$52-$K$52),IF(AND($C$52&gt;0,$O$52&gt;0,$E$52&lt;=0),AD52*$O$52/$C$52*($D$52-$K$52),0)),0)</f>
        <v>218744.39999999997</v>
      </c>
      <c r="AG52" s="8">
        <f>IF(AB52=$W$62,IF(I$52&gt;0,I$52*AC$52,0),0)</f>
        <v>28697.395000000008</v>
      </c>
      <c r="AH52" s="132"/>
      <c r="AI52" s="132"/>
      <c r="AJ52" s="9"/>
    </row>
    <row r="53" spans="1:36" ht="30" customHeight="1" thickBot="1">
      <c r="A53" s="153"/>
      <c r="B53" s="154" t="s">
        <v>55</v>
      </c>
      <c r="C53" s="155"/>
      <c r="D53" s="143"/>
      <c r="E53" s="156">
        <f t="shared" ref="E53:E56" si="18">D53-G53</f>
        <v>0</v>
      </c>
      <c r="F53" s="158">
        <f t="shared" ref="F53:F56" si="19">E53/1.1</f>
        <v>0</v>
      </c>
      <c r="G53" s="36">
        <f>SUM(H53:L53)</f>
        <v>0</v>
      </c>
      <c r="H53" s="36" t="str">
        <f>IF($D53&gt;0,$D$47*$D53/$B$47,"")</f>
        <v/>
      </c>
      <c r="I53" s="36" t="str">
        <f>IF($D53&gt;0,$E$47*$D53/$B$47,"")</f>
        <v/>
      </c>
      <c r="J53" s="36" t="str">
        <f>IF($D53&gt;0,$F$47*$D53/$B$47,"")</f>
        <v/>
      </c>
      <c r="K53" s="36" t="str">
        <f>IF($D53&gt;0,$G$47*$D53/$B$47,"")</f>
        <v/>
      </c>
      <c r="L53" s="36" t="str">
        <f>IF($D53&gt;0,$H$47*$D53/$B$47,"")</f>
        <v/>
      </c>
      <c r="N53" s="154" t="s">
        <v>55</v>
      </c>
      <c r="O53" s="155"/>
      <c r="X53" s="132" t="s">
        <v>28</v>
      </c>
      <c r="Y53" s="132" t="s">
        <v>80</v>
      </c>
      <c r="Z53" s="132" t="s">
        <v>73</v>
      </c>
      <c r="AA53" s="132" t="s">
        <v>161</v>
      </c>
      <c r="AB53" s="132" t="str">
        <f>K64</f>
        <v>―</v>
      </c>
      <c r="AC53" s="136">
        <v>0.61</v>
      </c>
      <c r="AD53" s="132"/>
      <c r="AE53" s="132"/>
      <c r="AF53" s="132"/>
      <c r="AG53" s="132"/>
      <c r="AH53" s="8">
        <f t="shared" ref="AH53:AH55" si="20">IF(AB53=$W$62,IF(AND($C$52&gt;0,$O$52&gt;0,$E$52&gt;0),($E$52-$H$52-$I$52-$J$52-$K$52)*($O$52/$C$52)*(1/(1-AC53)-1),IF(AND($C$52&gt;0,$O$52&gt;0,$E$52&lt;=0),$D$52*($O$52/$C$52)*(1/(1-AC53)-1),0)),0)</f>
        <v>0</v>
      </c>
      <c r="AI53" s="132"/>
      <c r="AJ53" s="9"/>
    </row>
    <row r="54" spans="1:36" ht="30" customHeight="1" thickBot="1">
      <c r="A54" s="153"/>
      <c r="B54" s="154" t="s">
        <v>56</v>
      </c>
      <c r="C54" s="155"/>
      <c r="D54" s="143"/>
      <c r="E54" s="156">
        <f t="shared" si="18"/>
        <v>0</v>
      </c>
      <c r="F54" s="158">
        <f t="shared" si="19"/>
        <v>0</v>
      </c>
      <c r="G54" s="36">
        <f t="shared" ref="G54:G56" si="21">SUM(H54:L54)</f>
        <v>0</v>
      </c>
      <c r="H54" s="36" t="str">
        <f>IF($D54&gt;0,$D$47*$D54/$B$47,"")</f>
        <v/>
      </c>
      <c r="I54" s="36" t="str">
        <f>IF($D54&gt;0,$E$47*$D54/$B$47,"")</f>
        <v/>
      </c>
      <c r="J54" s="36" t="str">
        <f>IF($D54&gt;0,$F$47*$D54/$B$47,"")</f>
        <v/>
      </c>
      <c r="K54" s="36" t="str">
        <f>IF($D54&gt;0,$G$47*$D54/$B$47,"")</f>
        <v/>
      </c>
      <c r="L54" s="36" t="str">
        <f>IF($D54&gt;0,$H$47*$D54/$B$47,"")</f>
        <v/>
      </c>
      <c r="N54" s="154" t="s">
        <v>56</v>
      </c>
      <c r="O54" s="155"/>
      <c r="X54" s="132" t="s">
        <v>28</v>
      </c>
      <c r="Y54" s="132" t="s">
        <v>82</v>
      </c>
      <c r="Z54" s="132" t="s">
        <v>73</v>
      </c>
      <c r="AA54" s="132" t="s">
        <v>161</v>
      </c>
      <c r="AB54" s="132" t="str">
        <f>M64</f>
        <v>―</v>
      </c>
      <c r="AC54" s="136">
        <v>0.48499999999999999</v>
      </c>
      <c r="AD54" s="132">
        <v>0.03</v>
      </c>
      <c r="AE54" s="132"/>
      <c r="AF54" s="132">
        <f>IF(AB54=$W$62,IF(AND($C$52&gt;0,$O$52&gt;0,$E$52&gt;0),AD54*$O$52/$C$52*($E$52-$K$52),IF(AND($C$52&gt;0,$O$52&gt;0,$E$52&lt;=0),AD54*$O$52/$C$52*($D$52-$K$52),0)),0)</f>
        <v>0</v>
      </c>
      <c r="AG54" s="132"/>
      <c r="AH54" s="8">
        <f t="shared" si="20"/>
        <v>0</v>
      </c>
      <c r="AI54" s="132"/>
      <c r="AJ54" s="9"/>
    </row>
    <row r="55" spans="1:36" ht="30" customHeight="1" thickBot="1">
      <c r="A55" s="153"/>
      <c r="B55" s="154" t="s">
        <v>57</v>
      </c>
      <c r="C55" s="155"/>
      <c r="D55" s="143"/>
      <c r="E55" s="156">
        <f t="shared" si="18"/>
        <v>0</v>
      </c>
      <c r="F55" s="158">
        <f t="shared" si="19"/>
        <v>0</v>
      </c>
      <c r="G55" s="36">
        <f>SUM(H55:L55)</f>
        <v>0</v>
      </c>
      <c r="H55" s="36" t="str">
        <f>IF($D55&gt;0,$D$47*$D55/$B$47,"")</f>
        <v/>
      </c>
      <c r="I55" s="36" t="str">
        <f>IF($D55&gt;0,$E$47*$D55/$B$47,"")</f>
        <v/>
      </c>
      <c r="J55" s="36" t="str">
        <f>IF($D55&gt;0,$F$47*$D55/$B$47,"")</f>
        <v/>
      </c>
      <c r="K55" s="36" t="str">
        <f>IF($D55&gt;0,$G$47*$D55/$B$47,"")</f>
        <v/>
      </c>
      <c r="L55" s="36" t="str">
        <f>IF($D55&gt;0,$H$47*$D55/$B$47,"")</f>
        <v/>
      </c>
      <c r="N55" s="154" t="s">
        <v>57</v>
      </c>
      <c r="O55" s="155"/>
      <c r="X55" s="132" t="s">
        <v>28</v>
      </c>
      <c r="Y55" s="132" t="s">
        <v>84</v>
      </c>
      <c r="Z55" s="132" t="s">
        <v>73</v>
      </c>
      <c r="AA55" s="132" t="s">
        <v>161</v>
      </c>
      <c r="AB55" s="132" t="str">
        <f>C66</f>
        <v>―</v>
      </c>
      <c r="AC55" s="136">
        <v>0.86199999999999999</v>
      </c>
      <c r="AD55" s="132"/>
      <c r="AE55" s="132"/>
      <c r="AF55" s="132"/>
      <c r="AG55" s="132"/>
      <c r="AH55" s="8">
        <f t="shared" si="20"/>
        <v>0</v>
      </c>
      <c r="AI55" s="132"/>
      <c r="AJ55" s="9"/>
    </row>
    <row r="56" spans="1:36" ht="30" customHeight="1" thickBot="1">
      <c r="A56" s="153"/>
      <c r="B56" s="154" t="s">
        <v>7</v>
      </c>
      <c r="C56" s="155"/>
      <c r="D56" s="143"/>
      <c r="E56" s="156">
        <f t="shared" si="18"/>
        <v>0</v>
      </c>
      <c r="F56" s="158">
        <f t="shared" si="19"/>
        <v>0</v>
      </c>
      <c r="G56" s="36">
        <f t="shared" si="21"/>
        <v>0</v>
      </c>
      <c r="H56" s="36" t="str">
        <f>IF($D56&gt;0,$D$47*$D56/$B$47,"")</f>
        <v/>
      </c>
      <c r="I56" s="36" t="str">
        <f>IF($D56&gt;0,$E$47*$D56/$B$47,"")</f>
        <v/>
      </c>
      <c r="J56" s="36" t="str">
        <f>IF($D56&gt;0,$F$47*$D56/$B$47,"")</f>
        <v/>
      </c>
      <c r="K56" s="36" t="str">
        <f>IF($D56&gt;0,$G$47*$D56/$B$47,"")</f>
        <v/>
      </c>
      <c r="L56" s="36" t="str">
        <f>IF($D56&gt;0,$H$47*$D56/$B$47,"")</f>
        <v/>
      </c>
      <c r="N56" s="154" t="s">
        <v>7</v>
      </c>
      <c r="O56" s="155"/>
      <c r="X56" s="132" t="s">
        <v>50</v>
      </c>
      <c r="Y56" s="132" t="s">
        <v>24</v>
      </c>
      <c r="Z56" s="132" t="s">
        <v>75</v>
      </c>
      <c r="AA56" s="132" t="s">
        <v>156</v>
      </c>
      <c r="AB56" s="132" t="str">
        <f>C68</f>
        <v>―</v>
      </c>
      <c r="AC56" s="132">
        <v>0.1</v>
      </c>
      <c r="AD56" s="132"/>
      <c r="AE56" s="132"/>
      <c r="AF56" s="132">
        <f>IF(AB56=$W$62,IF(AND($E$53&gt;0,$C$53&gt;0,$O$53&gt;0),($E$53-$K$53)*$O$53/$C$53*AC56,IF(AND($C$53&gt;0,$O$53&gt;0,$E$53&lt;=0),AC56*$O$53/$C$53*($D$53-$K$53),0)),0)</f>
        <v>0</v>
      </c>
      <c r="AG56" s="132"/>
      <c r="AH56" s="132"/>
      <c r="AI56" s="132"/>
      <c r="AJ56" s="9"/>
    </row>
    <row r="57" spans="1:36" ht="17.149999999999999" customHeight="1">
      <c r="A57" s="138"/>
      <c r="B57" s="135"/>
      <c r="C57" s="135"/>
      <c r="D57" s="135"/>
      <c r="E57" s="135"/>
      <c r="F57" s="159"/>
      <c r="X57" s="132" t="s">
        <v>50</v>
      </c>
      <c r="Y57" s="132" t="s">
        <v>67</v>
      </c>
      <c r="Z57" s="132" t="s">
        <v>75</v>
      </c>
      <c r="AA57" s="132" t="s">
        <v>156</v>
      </c>
      <c r="AB57" s="132" t="str">
        <f>E68</f>
        <v>―</v>
      </c>
      <c r="AC57" s="132">
        <v>0.1</v>
      </c>
      <c r="AD57" s="132"/>
      <c r="AE57" s="132"/>
      <c r="AF57" s="132">
        <f t="shared" ref="AF57:AF59" si="22">IF(AB57=$W$62,IF(AND($E$53&gt;0,$C$53&gt;0,$O$53&gt;0),($E$53-$K$53)*$O$53/$C$53*AC57,IF(AND($C$53&gt;0,$O$53&gt;0,$E$53&lt;=0),AC57*$O$53/$C$53*($D$53-$K$53),0)),0)</f>
        <v>0</v>
      </c>
      <c r="AG57" s="132"/>
      <c r="AH57" s="132"/>
      <c r="AI57" s="132"/>
      <c r="AJ57" s="9"/>
    </row>
    <row r="58" spans="1:36" s="120" customFormat="1" ht="21.5" customHeight="1">
      <c r="A58" s="134" t="s">
        <v>188</v>
      </c>
      <c r="B58" s="159"/>
      <c r="C58" s="159"/>
      <c r="D58" s="159"/>
      <c r="E58" s="159"/>
      <c r="X58" s="132" t="s">
        <v>50</v>
      </c>
      <c r="Y58" s="132" t="s">
        <v>68</v>
      </c>
      <c r="Z58" s="132" t="s">
        <v>75</v>
      </c>
      <c r="AA58" s="132" t="s">
        <v>156</v>
      </c>
      <c r="AB58" s="160" t="str">
        <f>G68</f>
        <v>―</v>
      </c>
      <c r="AC58" s="132">
        <v>0.1</v>
      </c>
      <c r="AD58" s="132"/>
      <c r="AE58" s="132"/>
      <c r="AF58" s="132">
        <f t="shared" si="22"/>
        <v>0</v>
      </c>
      <c r="AG58" s="160"/>
      <c r="AH58" s="160"/>
      <c r="AI58" s="160"/>
      <c r="AJ58" s="11"/>
    </row>
    <row r="59" spans="1:36" ht="21.5" customHeight="1">
      <c r="A59" s="134" t="s">
        <v>48</v>
      </c>
      <c r="B59" s="135"/>
      <c r="C59" s="135"/>
      <c r="D59" s="135"/>
      <c r="E59" s="135"/>
      <c r="F59" s="135"/>
      <c r="X59" s="132" t="s">
        <v>50</v>
      </c>
      <c r="Y59" s="132" t="s">
        <v>69</v>
      </c>
      <c r="Z59" s="132" t="s">
        <v>75</v>
      </c>
      <c r="AA59" s="132" t="s">
        <v>156</v>
      </c>
      <c r="AB59" s="132" t="str">
        <f>I68</f>
        <v>―</v>
      </c>
      <c r="AC59" s="132">
        <v>0.1</v>
      </c>
      <c r="AD59" s="132"/>
      <c r="AE59" s="132"/>
      <c r="AF59" s="132">
        <f t="shared" si="22"/>
        <v>0</v>
      </c>
      <c r="AG59" s="132"/>
      <c r="AH59" s="132"/>
      <c r="AI59" s="132"/>
      <c r="AJ59" s="9"/>
    </row>
    <row r="60" spans="1:36" ht="21.5" customHeight="1">
      <c r="A60" s="161" t="s">
        <v>51</v>
      </c>
      <c r="B60" s="135"/>
      <c r="C60" s="135"/>
      <c r="D60" s="135"/>
      <c r="E60" s="135"/>
      <c r="F60" s="135"/>
      <c r="X60" s="132" t="s">
        <v>50</v>
      </c>
      <c r="Y60" s="49" t="s">
        <v>91</v>
      </c>
      <c r="Z60" s="133" t="s">
        <v>73</v>
      </c>
      <c r="AA60" s="132" t="s">
        <v>104</v>
      </c>
      <c r="AB60" s="133" t="str">
        <f>K68</f>
        <v>―</v>
      </c>
      <c r="AC60" s="133">
        <v>0.75</v>
      </c>
      <c r="AD60" s="133"/>
      <c r="AE60" s="133"/>
      <c r="AF60" s="133"/>
      <c r="AG60" s="133"/>
      <c r="AH60" s="9"/>
      <c r="AI60" s="9">
        <f>IF(AB60=$W$62,IF($L$53&gt;0,$AJ60*$O$53/10*1141*AC60,0),0)</f>
        <v>0</v>
      </c>
      <c r="AJ60" s="9">
        <v>75.040000000000006</v>
      </c>
    </row>
    <row r="61" spans="1:36" ht="23.25" customHeight="1" thickBot="1">
      <c r="A61" s="138"/>
      <c r="B61" s="162" t="s">
        <v>58</v>
      </c>
      <c r="C61" s="251" t="s">
        <v>160</v>
      </c>
      <c r="D61" s="252"/>
      <c r="E61" s="252"/>
      <c r="F61" s="252"/>
      <c r="G61" s="252"/>
      <c r="H61" s="252"/>
      <c r="I61" s="252"/>
      <c r="J61" s="252"/>
      <c r="K61" s="252"/>
      <c r="L61" s="252"/>
      <c r="M61" s="253"/>
      <c r="N61" s="254"/>
      <c r="O61" s="163"/>
      <c r="P61" s="163"/>
      <c r="R61" s="163"/>
      <c r="S61" s="163"/>
      <c r="T61" s="163"/>
      <c r="U61" s="163"/>
      <c r="V61" s="163"/>
      <c r="W61" s="163" t="s">
        <v>186</v>
      </c>
      <c r="X61" s="132" t="s">
        <v>27</v>
      </c>
      <c r="Y61" s="132" t="s">
        <v>66</v>
      </c>
      <c r="Z61" s="132" t="s">
        <v>73</v>
      </c>
      <c r="AA61" s="132" t="s">
        <v>161</v>
      </c>
      <c r="AB61" s="132" t="str">
        <f>C70</f>
        <v>―</v>
      </c>
      <c r="AC61" s="132">
        <v>0.23</v>
      </c>
      <c r="AD61" s="132"/>
      <c r="AE61" s="132"/>
      <c r="AF61" s="132"/>
      <c r="AG61" s="132"/>
      <c r="AH61" s="8">
        <f>IF(AB61=$W$62,IF(AND($C$54&gt;0,$O$54&gt;0,$E$54&gt;0),($E$54-$H$54-$I$54-$J$54-$K$54)*($O$54/$C$54)*(1/(1-AC61)-1),IF(AND($C$54&gt;0,$O$54&gt;0,$E$54&lt;=0),$D$54*($O$54/$C$54)*(1/(1-AC61)-1),0)),0)</f>
        <v>0</v>
      </c>
      <c r="AI61" s="132"/>
      <c r="AJ61" s="9"/>
    </row>
    <row r="62" spans="1:36" ht="36" customHeight="1">
      <c r="A62" s="138"/>
      <c r="B62" s="238" t="s">
        <v>49</v>
      </c>
      <c r="C62" s="164" t="s">
        <v>185</v>
      </c>
      <c r="D62" s="165" t="s">
        <v>144</v>
      </c>
      <c r="E62" s="166" t="s">
        <v>185</v>
      </c>
      <c r="F62" s="167" t="s">
        <v>61</v>
      </c>
      <c r="G62" s="168" t="s">
        <v>184</v>
      </c>
      <c r="H62" s="169" t="s">
        <v>158</v>
      </c>
      <c r="I62" s="166" t="s">
        <v>185</v>
      </c>
      <c r="J62" s="170" t="s">
        <v>21</v>
      </c>
      <c r="K62" s="168" t="s">
        <v>185</v>
      </c>
      <c r="L62" s="171" t="s">
        <v>129</v>
      </c>
      <c r="M62" s="166" t="s">
        <v>185</v>
      </c>
      <c r="N62" s="172" t="s">
        <v>63</v>
      </c>
      <c r="O62" s="173"/>
      <c r="P62" s="173"/>
      <c r="R62" s="174"/>
      <c r="S62" s="173"/>
      <c r="T62" s="173"/>
      <c r="U62" s="173"/>
      <c r="V62" s="173"/>
      <c r="W62" s="163" t="s">
        <v>151</v>
      </c>
      <c r="X62" s="132" t="s">
        <v>27</v>
      </c>
      <c r="Y62" s="132" t="s">
        <v>22</v>
      </c>
      <c r="Z62" s="132" t="s">
        <v>73</v>
      </c>
      <c r="AA62" s="132" t="s">
        <v>161</v>
      </c>
      <c r="AB62" s="132" t="str">
        <f>E70</f>
        <v>―</v>
      </c>
      <c r="AC62" s="132">
        <v>0.23</v>
      </c>
      <c r="AD62" s="132"/>
      <c r="AE62" s="132"/>
      <c r="AF62" s="132"/>
      <c r="AG62" s="132"/>
      <c r="AH62" s="8">
        <f>IF(AB62=$W$62,IF(AND($C$54&gt;0,$O$54&gt;0,$E$54&gt;0),($E$54-$H$54-$I$54-$J$54-$K$54)*($O$54/$C$54)*(1/(1-AC62)-1),IF(AND($C$54&gt;0,$O$54&gt;0,$E$54&lt;=0),$D$54*($O$54/$C$54)*(1/(1-AC62)-1),0)),0)</f>
        <v>0</v>
      </c>
      <c r="AI62" s="132"/>
      <c r="AJ62" s="9"/>
    </row>
    <row r="63" spans="1:36" ht="21" customHeight="1">
      <c r="A63" s="138"/>
      <c r="B63" s="238"/>
      <c r="C63" s="241" t="s">
        <v>155</v>
      </c>
      <c r="D63" s="242"/>
      <c r="E63" s="255" t="s">
        <v>155</v>
      </c>
      <c r="F63" s="242"/>
      <c r="G63" s="255" t="s">
        <v>155</v>
      </c>
      <c r="H63" s="242"/>
      <c r="I63" s="255" t="s">
        <v>155</v>
      </c>
      <c r="J63" s="242"/>
      <c r="K63" s="255" t="s">
        <v>155</v>
      </c>
      <c r="L63" s="242"/>
      <c r="M63" s="256" t="s">
        <v>104</v>
      </c>
      <c r="N63" s="257"/>
      <c r="O63" s="173"/>
      <c r="P63" s="173"/>
      <c r="R63" s="163"/>
      <c r="S63" s="163"/>
      <c r="T63" s="163"/>
      <c r="U63" s="163"/>
      <c r="V63" s="163"/>
      <c r="W63" s="163"/>
      <c r="X63" s="132" t="s">
        <v>27</v>
      </c>
      <c r="Y63" s="132" t="s">
        <v>23</v>
      </c>
      <c r="Z63" s="132" t="s">
        <v>73</v>
      </c>
      <c r="AA63" s="146" t="s">
        <v>177</v>
      </c>
      <c r="AB63" s="132" t="str">
        <f>G70</f>
        <v>―</v>
      </c>
      <c r="AC63" s="132">
        <v>0.38</v>
      </c>
      <c r="AD63" s="132">
        <v>7.0000000000000007E-2</v>
      </c>
      <c r="AE63" s="132"/>
      <c r="AF63" s="132">
        <f>IF(AB63=$W$62,IF(AND($E$54&gt;0,$C$54&gt;0,$O$54&gt;0),($E$54-$K$54)*$O$54/$C$54*AD63,IF(AND($C$54&gt;0,$O$54&gt;0,$E$54&lt;=0),AD63*$O$54/$C$54*($D$54-$K$54),0)),0)</f>
        <v>0</v>
      </c>
      <c r="AG63" s="132">
        <f>IF(AB63=$W$62,IF(I54&gt;0,I54*AC63,0),0)</f>
        <v>0</v>
      </c>
      <c r="AH63" s="132"/>
      <c r="AI63" s="132"/>
      <c r="AJ63" s="9"/>
    </row>
    <row r="64" spans="1:36" ht="36" customHeight="1">
      <c r="A64" s="138"/>
      <c r="B64" s="238"/>
      <c r="C64" s="175" t="s">
        <v>185</v>
      </c>
      <c r="D64" s="176" t="s">
        <v>60</v>
      </c>
      <c r="E64" s="177" t="s">
        <v>184</v>
      </c>
      <c r="F64" s="178" t="s">
        <v>157</v>
      </c>
      <c r="G64" s="177" t="s">
        <v>185</v>
      </c>
      <c r="H64" s="178" t="s">
        <v>22</v>
      </c>
      <c r="I64" s="177" t="s">
        <v>184</v>
      </c>
      <c r="J64" s="178" t="s">
        <v>72</v>
      </c>
      <c r="K64" s="179" t="s">
        <v>185</v>
      </c>
      <c r="L64" s="176" t="s">
        <v>80</v>
      </c>
      <c r="M64" s="179" t="s">
        <v>185</v>
      </c>
      <c r="N64" s="180" t="s">
        <v>82</v>
      </c>
      <c r="O64" s="163"/>
      <c r="P64" s="163"/>
      <c r="R64" s="163"/>
      <c r="S64" s="163"/>
      <c r="T64" s="163"/>
      <c r="U64" s="163"/>
      <c r="V64" s="163"/>
      <c r="W64" s="163"/>
      <c r="X64" s="132" t="s">
        <v>27</v>
      </c>
      <c r="Y64" s="132" t="s">
        <v>25</v>
      </c>
      <c r="Z64" s="132" t="s">
        <v>73</v>
      </c>
      <c r="AA64" s="132" t="s">
        <v>161</v>
      </c>
      <c r="AB64" s="132" t="str">
        <f>I70</f>
        <v>―</v>
      </c>
      <c r="AC64" s="132">
        <v>0.61</v>
      </c>
      <c r="AD64" s="132"/>
      <c r="AE64" s="132"/>
      <c r="AF64" s="132"/>
      <c r="AG64" s="132"/>
      <c r="AH64" s="8">
        <f>IF(AB64=$W$62,IF(AND($C$54&gt;0,$O$54&gt;0,$E$54&gt;0),($E$54-$H$54-$I$54-$J$54-$K$54)*($O$54/$C$54)*(1/(1-AC64)-1),IF(AND($C$54&gt;0,$O$54&gt;0,$E$54&lt;=0),$D$54*($O$54/$C$54)*(1/(1-AC64)-1),0)),0)</f>
        <v>0</v>
      </c>
      <c r="AI64" s="132"/>
      <c r="AJ64" s="9"/>
    </row>
    <row r="65" spans="1:36" ht="21" customHeight="1" thickBot="1">
      <c r="A65" s="138"/>
      <c r="B65" s="238"/>
      <c r="C65" s="241" t="s">
        <v>155</v>
      </c>
      <c r="D65" s="242"/>
      <c r="E65" s="243" t="s">
        <v>155</v>
      </c>
      <c r="F65" s="240"/>
      <c r="G65" s="243" t="s">
        <v>155</v>
      </c>
      <c r="H65" s="240"/>
      <c r="I65" s="243" t="s">
        <v>177</v>
      </c>
      <c r="J65" s="240"/>
      <c r="K65" s="243" t="s">
        <v>155</v>
      </c>
      <c r="L65" s="240"/>
      <c r="M65" s="239" t="s">
        <v>155</v>
      </c>
      <c r="N65" s="258"/>
      <c r="O65" s="163"/>
      <c r="P65" s="163"/>
      <c r="R65" s="163"/>
      <c r="S65" s="163"/>
      <c r="T65" s="163"/>
      <c r="U65" s="163"/>
      <c r="V65" s="163"/>
      <c r="W65" s="163"/>
      <c r="X65" s="132" t="s">
        <v>27</v>
      </c>
      <c r="Y65" s="132" t="s">
        <v>67</v>
      </c>
      <c r="Z65" s="146" t="s">
        <v>75</v>
      </c>
      <c r="AA65" s="132" t="s">
        <v>156</v>
      </c>
      <c r="AB65" s="132" t="str">
        <f>K70</f>
        <v>―</v>
      </c>
      <c r="AC65" s="132">
        <v>0.17</v>
      </c>
      <c r="AD65" s="132"/>
      <c r="AE65" s="132"/>
      <c r="AF65" s="132">
        <f>IF(AB65=$W$62,IF(AND($E$54&gt;0,$C$54&gt;0,$O$54&gt;0),($E$54-$K$54)*$O$54/$C$54*AC65,IF(AND($C$54&gt;0,$O$54&gt;0,$E$54&lt;=0),AC65*$O$54/$C$54*($D$54-$K$54),0)),0)</f>
        <v>0</v>
      </c>
      <c r="AG65" s="132"/>
      <c r="AH65" s="132"/>
      <c r="AI65" s="132"/>
      <c r="AJ65" s="9"/>
    </row>
    <row r="66" spans="1:36" ht="36" customHeight="1">
      <c r="A66" s="138"/>
      <c r="B66" s="238"/>
      <c r="C66" s="181" t="s">
        <v>185</v>
      </c>
      <c r="D66" s="182" t="s">
        <v>83</v>
      </c>
      <c r="E66" s="183"/>
      <c r="F66" s="184"/>
      <c r="G66" s="185"/>
      <c r="H66" s="186"/>
      <c r="I66" s="185"/>
      <c r="J66" s="187"/>
      <c r="K66" s="185"/>
      <c r="L66" s="184"/>
      <c r="M66" s="185"/>
      <c r="N66" s="184"/>
      <c r="O66" s="163"/>
      <c r="P66" s="163"/>
      <c r="R66" s="163"/>
      <c r="S66" s="163"/>
      <c r="T66" s="163"/>
      <c r="U66" s="163"/>
      <c r="V66" s="163"/>
      <c r="W66" s="163"/>
      <c r="X66" s="132" t="s">
        <v>27</v>
      </c>
      <c r="Y66" s="132" t="s">
        <v>63</v>
      </c>
      <c r="Z66" s="132" t="s">
        <v>73</v>
      </c>
      <c r="AA66" s="132" t="s">
        <v>104</v>
      </c>
      <c r="AB66" s="132" t="str">
        <f>M70</f>
        <v>―</v>
      </c>
      <c r="AC66" s="132">
        <v>0.71</v>
      </c>
      <c r="AD66" s="132"/>
      <c r="AE66" s="132"/>
      <c r="AF66" s="132"/>
      <c r="AG66" s="132"/>
      <c r="AH66" s="132"/>
      <c r="AI66" s="9">
        <f>IF(AB66=$W$62,IF($L$54&gt;0,$AJ66*$O$54/10*1141*AC66,0),0)</f>
        <v>0</v>
      </c>
      <c r="AJ66" s="9">
        <v>34.78</v>
      </c>
    </row>
    <row r="67" spans="1:36" ht="21" customHeight="1" thickBot="1">
      <c r="A67" s="138"/>
      <c r="B67" s="238"/>
      <c r="C67" s="244" t="s">
        <v>155</v>
      </c>
      <c r="D67" s="245"/>
      <c r="E67" s="183"/>
      <c r="F67" s="184"/>
      <c r="G67" s="185"/>
      <c r="H67" s="186"/>
      <c r="I67" s="185"/>
      <c r="J67" s="187"/>
      <c r="K67" s="185"/>
      <c r="L67" s="184"/>
      <c r="M67" s="185"/>
      <c r="N67" s="184"/>
      <c r="O67" s="163"/>
      <c r="P67" s="163"/>
      <c r="R67" s="163"/>
      <c r="S67" s="163"/>
      <c r="T67" s="163"/>
      <c r="U67" s="163"/>
      <c r="V67" s="163"/>
      <c r="W67" s="163"/>
      <c r="X67" s="132" t="s">
        <v>27</v>
      </c>
      <c r="Y67" s="163" t="s">
        <v>91</v>
      </c>
      <c r="Z67" s="132" t="s">
        <v>73</v>
      </c>
      <c r="AA67" s="132" t="s">
        <v>104</v>
      </c>
      <c r="AB67" s="133" t="str">
        <f>C72</f>
        <v>―</v>
      </c>
      <c r="AC67" s="133">
        <v>0.5</v>
      </c>
      <c r="AD67" s="133"/>
      <c r="AE67" s="133"/>
      <c r="AF67" s="133"/>
      <c r="AG67" s="133"/>
      <c r="AH67" s="133"/>
      <c r="AI67" s="9">
        <f>IF(AB67=$W$62,IF($L$54&gt;0,$AJ67*$O$54/10*1141*AC67,0),0)</f>
        <v>0</v>
      </c>
      <c r="AJ67" s="9">
        <v>34.78</v>
      </c>
    </row>
    <row r="68" spans="1:36" ht="36" customHeight="1">
      <c r="A68" s="138"/>
      <c r="B68" s="238" t="s">
        <v>50</v>
      </c>
      <c r="C68" s="188" t="s">
        <v>185</v>
      </c>
      <c r="D68" s="189" t="s">
        <v>24</v>
      </c>
      <c r="E68" s="166" t="s">
        <v>185</v>
      </c>
      <c r="F68" s="190" t="s">
        <v>67</v>
      </c>
      <c r="G68" s="168" t="s">
        <v>185</v>
      </c>
      <c r="H68" s="169" t="s">
        <v>68</v>
      </c>
      <c r="I68" s="168" t="s">
        <v>185</v>
      </c>
      <c r="J68" s="169" t="s">
        <v>159</v>
      </c>
      <c r="K68" s="168" t="s">
        <v>185</v>
      </c>
      <c r="L68" s="191" t="s">
        <v>91</v>
      </c>
      <c r="O68" s="163"/>
      <c r="P68" s="163"/>
      <c r="Q68" s="163"/>
      <c r="R68" s="163"/>
      <c r="S68" s="163"/>
      <c r="T68" s="163"/>
      <c r="U68" s="163"/>
      <c r="V68" s="163"/>
      <c r="W68" s="163"/>
      <c r="X68" s="132" t="s">
        <v>26</v>
      </c>
      <c r="Y68" s="132" t="s">
        <v>64</v>
      </c>
      <c r="Z68" s="132" t="s">
        <v>73</v>
      </c>
      <c r="AA68" s="132" t="s">
        <v>104</v>
      </c>
      <c r="AB68" s="132" t="str">
        <f>C74</f>
        <v>―</v>
      </c>
      <c r="AC68" s="132">
        <v>0.77</v>
      </c>
      <c r="AD68" s="132"/>
      <c r="AE68" s="132"/>
      <c r="AF68" s="132"/>
      <c r="AG68" s="132"/>
      <c r="AH68" s="8"/>
      <c r="AI68" s="9">
        <f>IF(AB68=$W$62,IF($L$55&gt;0,$AJ68*$O$55/10*1141*AC68,0),0)</f>
        <v>0</v>
      </c>
      <c r="AJ68" s="8">
        <v>58.87</v>
      </c>
    </row>
    <row r="69" spans="1:36" ht="21" customHeight="1" thickBot="1">
      <c r="A69" s="138"/>
      <c r="B69" s="238"/>
      <c r="C69" s="239" t="s">
        <v>156</v>
      </c>
      <c r="D69" s="240"/>
      <c r="E69" s="239" t="s">
        <v>156</v>
      </c>
      <c r="F69" s="240"/>
      <c r="G69" s="239" t="s">
        <v>156</v>
      </c>
      <c r="H69" s="240"/>
      <c r="I69" s="239" t="s">
        <v>156</v>
      </c>
      <c r="J69" s="240"/>
      <c r="K69" s="259" t="s">
        <v>104</v>
      </c>
      <c r="L69" s="260"/>
      <c r="O69" s="163"/>
      <c r="P69" s="163"/>
      <c r="Q69" s="163"/>
      <c r="R69" s="163"/>
      <c r="S69" s="163"/>
      <c r="T69" s="163"/>
      <c r="U69" s="163"/>
      <c r="V69" s="163"/>
      <c r="W69" s="163"/>
      <c r="X69" s="132" t="s">
        <v>26</v>
      </c>
      <c r="Y69" s="132" t="s">
        <v>65</v>
      </c>
      <c r="Z69" s="132" t="s">
        <v>73</v>
      </c>
      <c r="AA69" s="132" t="s">
        <v>104</v>
      </c>
      <c r="AB69" s="132" t="str">
        <f>E74</f>
        <v>―</v>
      </c>
      <c r="AC69" s="132">
        <v>0.16</v>
      </c>
      <c r="AD69" s="132"/>
      <c r="AE69" s="132"/>
      <c r="AF69" s="132"/>
      <c r="AG69" s="132"/>
      <c r="AH69" s="8"/>
      <c r="AI69" s="9">
        <f>IF(AB69=$W$62,IF($L$55&gt;0,$AJ69*$O$55/10*1141*AC69,0),0)</f>
        <v>0</v>
      </c>
      <c r="AJ69" s="8">
        <v>71.16</v>
      </c>
    </row>
    <row r="70" spans="1:36" ht="37" customHeight="1">
      <c r="A70" s="138"/>
      <c r="B70" s="238" t="s">
        <v>27</v>
      </c>
      <c r="C70" s="168" t="s">
        <v>185</v>
      </c>
      <c r="D70" s="165" t="s">
        <v>66</v>
      </c>
      <c r="E70" s="166" t="s">
        <v>185</v>
      </c>
      <c r="F70" s="192" t="s">
        <v>22</v>
      </c>
      <c r="G70" s="166" t="s">
        <v>185</v>
      </c>
      <c r="H70" s="167" t="s">
        <v>23</v>
      </c>
      <c r="I70" s="168" t="s">
        <v>185</v>
      </c>
      <c r="J70" s="169" t="s">
        <v>81</v>
      </c>
      <c r="K70" s="166" t="s">
        <v>185</v>
      </c>
      <c r="L70" s="190" t="s">
        <v>67</v>
      </c>
      <c r="M70" s="168" t="s">
        <v>185</v>
      </c>
      <c r="N70" s="193" t="s">
        <v>63</v>
      </c>
      <c r="P70" s="163"/>
      <c r="Q70" s="163"/>
      <c r="R70" s="163"/>
      <c r="S70" s="163"/>
      <c r="T70" s="163"/>
      <c r="U70" s="163"/>
      <c r="V70" s="163"/>
      <c r="W70" s="163"/>
      <c r="Z70" s="163"/>
      <c r="AA70" s="163"/>
      <c r="AB70" s="163"/>
      <c r="AC70" s="163"/>
      <c r="AD70" s="163"/>
      <c r="AE70" s="163"/>
      <c r="AF70" s="163"/>
      <c r="AG70" s="163"/>
      <c r="AH70" s="163"/>
      <c r="AI70" s="163"/>
      <c r="AJ70" s="163"/>
    </row>
    <row r="71" spans="1:36" ht="20.5" customHeight="1" thickBot="1">
      <c r="A71" s="138"/>
      <c r="B71" s="238"/>
      <c r="C71" s="241" t="s">
        <v>155</v>
      </c>
      <c r="D71" s="242"/>
      <c r="E71" s="239" t="s">
        <v>155</v>
      </c>
      <c r="F71" s="240"/>
      <c r="G71" s="243" t="s">
        <v>177</v>
      </c>
      <c r="H71" s="240"/>
      <c r="I71" s="239" t="s">
        <v>155</v>
      </c>
      <c r="J71" s="240"/>
      <c r="K71" s="243" t="s">
        <v>156</v>
      </c>
      <c r="L71" s="240"/>
      <c r="M71" s="234" t="s">
        <v>104</v>
      </c>
      <c r="N71" s="235"/>
      <c r="O71" s="163"/>
      <c r="P71" s="163"/>
      <c r="Y71" s="132" t="s">
        <v>89</v>
      </c>
      <c r="Z71" s="132" t="s">
        <v>90</v>
      </c>
      <c r="AA71" s="163"/>
      <c r="AB71" s="163"/>
      <c r="AC71" s="163"/>
      <c r="AE71" s="163"/>
      <c r="AF71" s="163"/>
      <c r="AG71" s="163"/>
      <c r="AH71" s="163"/>
      <c r="AI71" s="163"/>
    </row>
    <row r="72" spans="1:36" ht="31.5" customHeight="1">
      <c r="A72" s="138"/>
      <c r="B72" s="238"/>
      <c r="C72" s="181" t="s">
        <v>185</v>
      </c>
      <c r="D72" s="194" t="s">
        <v>91</v>
      </c>
      <c r="G72" s="173"/>
      <c r="H72" s="173"/>
      <c r="I72" s="173"/>
      <c r="J72" s="173"/>
      <c r="K72" s="174"/>
      <c r="L72" s="174"/>
      <c r="O72" s="163"/>
      <c r="P72" s="163"/>
      <c r="X72" s="132" t="s">
        <v>85</v>
      </c>
      <c r="Y72" s="12">
        <f>(MAX(AF43:AF55)+SUM(AG43:AG55)+MAX(AH43:AH55)+MAX(AI43:AI55))/1.1</f>
        <v>1908690.6270334932</v>
      </c>
      <c r="Z72" s="132" t="str">
        <f>IF(OR(AB43=W62,AB44=W62,AB45=W62,AB49=W62,AB50=W62,AB51=W62,AB53=W62,AB54=W62,AB55=W62),"経営面積の拡大",IF(OR(AB46=W62,AB47=W62),"経営面積の拡大",IF(AB52=W62,"資材費の削減・収量の向上",IF(AB48=W62,"人件費の削減",""))))</f>
        <v>経営面積の拡大</v>
      </c>
      <c r="AA72" s="163" t="str">
        <f>IF(Z72="","",IF(OR(Z$73="",Z$74="",Z$75=""),Z72,Z72&amp;"、"))</f>
        <v>経営面積の拡大</v>
      </c>
      <c r="AB72" s="13">
        <f>IF(AA72="経営面積の拡大",IF(AB55=W62,1/(1-AC55),IF(AB53=W62,1/(1-AC53),IF(AB54=W62,1/(1-AC54),IF(AB43=W62,1/(1-AC43),IF(AB44=W62,1/(1-AC44),IF(AB49=W62,1/(1-AC49),IF(AB47=W62,1/(1-AC47),IF(OR(AB50=W62,AB51=W62),1/(1-AC50),IF(AB46=W62,1/(1-AC46),IF(AB45=W62,1/(1-AC45),"")))))))))))-1</f>
        <v>0.31578947368421062</v>
      </c>
    </row>
    <row r="73" spans="1:36" ht="20" customHeight="1" thickBot="1">
      <c r="A73" s="138"/>
      <c r="B73" s="238"/>
      <c r="C73" s="232" t="s">
        <v>104</v>
      </c>
      <c r="D73" s="235"/>
      <c r="G73" s="173"/>
      <c r="H73" s="173"/>
      <c r="I73" s="173"/>
      <c r="J73" s="173"/>
      <c r="K73" s="174"/>
      <c r="L73" s="174"/>
      <c r="O73" s="163"/>
      <c r="P73" s="163"/>
      <c r="X73" s="146" t="s">
        <v>50</v>
      </c>
      <c r="Y73" s="195">
        <f>(MAX(AF56:AF60)+SUM(AG56:AG60)+MAX(AH56:AH60)+MAX(AI56:AI60))/1.1</f>
        <v>0</v>
      </c>
      <c r="Z73" s="133" t="str">
        <f>IF(OR(AB56=W62,AB57=W62,AB58=W62,AB59=W62),AA56,IF(AB60=W62,"人件費の削減",""))</f>
        <v/>
      </c>
      <c r="AA73" s="49" t="str">
        <f>IF(Z73="","",IF(OR(Z$74="",Z$75=""),Z73,Z73&amp;"、"))</f>
        <v/>
      </c>
    </row>
    <row r="74" spans="1:36" ht="37" customHeight="1">
      <c r="A74" s="138"/>
      <c r="B74" s="230" t="s">
        <v>26</v>
      </c>
      <c r="C74" s="188" t="s">
        <v>185</v>
      </c>
      <c r="D74" s="196" t="s">
        <v>64</v>
      </c>
      <c r="E74" s="168" t="s">
        <v>185</v>
      </c>
      <c r="F74" s="197" t="s">
        <v>65</v>
      </c>
      <c r="O74" s="163"/>
      <c r="P74" s="163"/>
      <c r="X74" s="132" t="s">
        <v>27</v>
      </c>
      <c r="Y74" s="158">
        <f>(MAX(AF61:AF67)+SUM(AG61:AG67)+MAX(AH61:AH67)+SUM(AI61:AI67))/1.1</f>
        <v>0</v>
      </c>
      <c r="Z74" s="133" t="str">
        <f>IF(OR(AB61=W62,AB62=W62,AB64=W62),AA61,IF(AB65=W62,AA65,IF(OR(AB66=W62,AB67=W62),"人件費の削減",IF(AB63=W62,AA63,""))))</f>
        <v/>
      </c>
      <c r="AA74" s="49" t="str">
        <f>IF(Z74="","",IF(Z$75="",Z74,Z74&amp;"、"))</f>
        <v/>
      </c>
      <c r="AB74" s="14">
        <f>IF(AA74="経営面積の拡大",IF(AB64=W62,1/(1-AC64),IF(OR(AB61=W62,AB62=W62),1/(1-AC61),"")))-1</f>
        <v>-1</v>
      </c>
    </row>
    <row r="75" spans="1:36" ht="20.5" customHeight="1" thickBot="1">
      <c r="A75" s="138"/>
      <c r="B75" s="231"/>
      <c r="C75" s="232" t="s">
        <v>104</v>
      </c>
      <c r="D75" s="233"/>
      <c r="E75" s="234" t="s">
        <v>104</v>
      </c>
      <c r="F75" s="235"/>
      <c r="O75" s="163"/>
      <c r="P75" s="163"/>
      <c r="X75" s="132" t="s">
        <v>26</v>
      </c>
      <c r="Y75" s="9">
        <f>(SUM(AI68:AI69))/1.1</f>
        <v>0</v>
      </c>
      <c r="Z75" s="133" t="str">
        <f>IF(OR(AB68=W62,AB69=W62),"人件費の削減","")</f>
        <v/>
      </c>
      <c r="AA75" s="49" t="str">
        <f>IF(Z75="","",Z75)</f>
        <v/>
      </c>
    </row>
    <row r="76" spans="1:36" ht="19.5" customHeight="1">
      <c r="A76" s="138"/>
      <c r="B76" s="147"/>
      <c r="C76" s="147"/>
      <c r="D76" s="198"/>
      <c r="E76" s="199"/>
      <c r="F76" s="199"/>
      <c r="I76" s="236" t="s">
        <v>70</v>
      </c>
      <c r="J76" s="237"/>
      <c r="K76" s="236" t="s">
        <v>90</v>
      </c>
      <c r="L76" s="237"/>
      <c r="M76" s="263" t="s">
        <v>114</v>
      </c>
      <c r="N76" s="264"/>
      <c r="O76" s="246" t="s">
        <v>115</v>
      </c>
      <c r="P76" s="247"/>
    </row>
    <row r="77" spans="1:36" ht="40" customHeight="1">
      <c r="A77" s="138"/>
      <c r="B77" s="200"/>
      <c r="C77" s="200"/>
      <c r="D77" s="135"/>
      <c r="E77" s="135"/>
      <c r="F77" s="135"/>
      <c r="I77" s="261">
        <f>IF(G79=W61,SUM(Y72:Y75),"")</f>
        <v>1908690.6270334932</v>
      </c>
      <c r="J77" s="262"/>
      <c r="K77" s="236" t="str">
        <f>AA72&amp;" "&amp;AA73&amp;" "&amp;AA74&amp;" "&amp;AA75</f>
        <v xml:space="preserve">経営面積の拡大   </v>
      </c>
      <c r="L77" s="237"/>
      <c r="M77" s="265">
        <f>IF(OR(AB72&gt;0,AB74&gt;0),MAX(AB72,AB74),"")</f>
        <v>0.31578947368421062</v>
      </c>
      <c r="N77" s="266"/>
      <c r="O77" s="246"/>
      <c r="P77" s="247"/>
    </row>
    <row r="78" spans="1:36" ht="27" customHeight="1" thickBot="1">
      <c r="A78" s="134" t="s">
        <v>112</v>
      </c>
      <c r="B78" s="135"/>
      <c r="C78" s="135"/>
      <c r="D78" s="135"/>
      <c r="E78" s="135"/>
      <c r="F78" s="135"/>
    </row>
    <row r="79" spans="1:36" ht="30" customHeight="1" thickBot="1">
      <c r="A79" s="138"/>
      <c r="B79" s="276" t="s">
        <v>111</v>
      </c>
      <c r="C79" s="277"/>
      <c r="D79" s="395" t="s">
        <v>113</v>
      </c>
      <c r="E79" s="396"/>
      <c r="G79" s="201" t="s">
        <v>185</v>
      </c>
      <c r="H79" s="288" t="s">
        <v>106</v>
      </c>
      <c r="I79" s="289"/>
      <c r="J79" s="289"/>
      <c r="K79" s="289"/>
      <c r="L79" s="289"/>
      <c r="M79" s="289"/>
      <c r="N79" s="290"/>
    </row>
    <row r="80" spans="1:36" ht="30" customHeight="1" thickBot="1">
      <c r="A80" s="138"/>
      <c r="F80" s="135"/>
      <c r="G80" s="202" t="s">
        <v>185</v>
      </c>
      <c r="H80" s="291" t="s">
        <v>98</v>
      </c>
      <c r="I80" s="292"/>
      <c r="J80" s="292"/>
      <c r="K80" s="292"/>
      <c r="L80" s="292"/>
      <c r="M80" s="292"/>
      <c r="N80" s="293"/>
    </row>
    <row r="81" spans="1:14" ht="18" customHeight="1">
      <c r="A81" s="138"/>
      <c r="B81" s="203"/>
      <c r="C81" s="204"/>
      <c r="D81" s="204"/>
      <c r="E81" s="204"/>
      <c r="F81" s="135"/>
    </row>
    <row r="82" spans="1:14" ht="21" customHeight="1" thickBot="1">
      <c r="A82" s="134" t="s">
        <v>94</v>
      </c>
      <c r="B82" s="135"/>
      <c r="C82" s="135"/>
      <c r="D82" s="135"/>
      <c r="E82" s="135"/>
      <c r="F82" s="135"/>
    </row>
    <row r="83" spans="1:14" ht="28.5" customHeight="1" thickBot="1">
      <c r="B83" s="381"/>
      <c r="C83" s="382"/>
      <c r="D83" s="205" t="s">
        <v>19</v>
      </c>
    </row>
    <row r="84" spans="1:14" ht="18" customHeight="1"/>
    <row r="85" spans="1:14" ht="18" customHeight="1">
      <c r="A85" s="134" t="s">
        <v>88</v>
      </c>
    </row>
    <row r="86" spans="1:14" ht="22" customHeight="1" thickBot="1">
      <c r="B86" s="206" t="s">
        <v>95</v>
      </c>
      <c r="C86" s="120"/>
      <c r="D86" s="120"/>
      <c r="E86" s="120"/>
      <c r="F86" s="120"/>
      <c r="G86" s="120"/>
      <c r="H86" s="120"/>
      <c r="I86" s="120"/>
      <c r="J86" s="120"/>
      <c r="K86" s="120"/>
      <c r="L86" s="120"/>
      <c r="M86" s="120"/>
      <c r="N86" s="120"/>
    </row>
    <row r="87" spans="1:14" ht="18" customHeight="1">
      <c r="B87" s="383" t="s">
        <v>96</v>
      </c>
      <c r="C87" s="384"/>
      <c r="D87" s="384"/>
      <c r="E87" s="384"/>
      <c r="F87" s="384"/>
      <c r="G87" s="384"/>
      <c r="H87" s="384"/>
      <c r="I87" s="384"/>
      <c r="J87" s="384"/>
      <c r="K87" s="384"/>
      <c r="L87" s="384"/>
      <c r="M87" s="384"/>
      <c r="N87" s="385"/>
    </row>
    <row r="88" spans="1:14" ht="18" customHeight="1">
      <c r="B88" s="386"/>
      <c r="C88" s="387"/>
      <c r="D88" s="387"/>
      <c r="E88" s="387"/>
      <c r="F88" s="387"/>
      <c r="G88" s="387"/>
      <c r="H88" s="387"/>
      <c r="I88" s="387"/>
      <c r="J88" s="387"/>
      <c r="K88" s="387"/>
      <c r="L88" s="387"/>
      <c r="M88" s="387"/>
      <c r="N88" s="388"/>
    </row>
    <row r="89" spans="1:14" ht="18" customHeight="1">
      <c r="B89" s="386"/>
      <c r="C89" s="387"/>
      <c r="D89" s="387"/>
      <c r="E89" s="387"/>
      <c r="F89" s="387"/>
      <c r="G89" s="387"/>
      <c r="H89" s="387"/>
      <c r="I89" s="387"/>
      <c r="J89" s="387"/>
      <c r="K89" s="387"/>
      <c r="L89" s="387"/>
      <c r="M89" s="387"/>
      <c r="N89" s="388"/>
    </row>
    <row r="90" spans="1:14" ht="18" customHeight="1">
      <c r="B90" s="386"/>
      <c r="C90" s="387"/>
      <c r="D90" s="387"/>
      <c r="E90" s="387"/>
      <c r="F90" s="387"/>
      <c r="G90" s="387"/>
      <c r="H90" s="387"/>
      <c r="I90" s="387"/>
      <c r="J90" s="387"/>
      <c r="K90" s="387"/>
      <c r="L90" s="387"/>
      <c r="M90" s="387"/>
      <c r="N90" s="388"/>
    </row>
    <row r="91" spans="1:14" ht="18" customHeight="1">
      <c r="B91" s="386"/>
      <c r="C91" s="387"/>
      <c r="D91" s="387"/>
      <c r="E91" s="387"/>
      <c r="F91" s="387"/>
      <c r="G91" s="387"/>
      <c r="H91" s="387"/>
      <c r="I91" s="387"/>
      <c r="J91" s="387"/>
      <c r="K91" s="387"/>
      <c r="L91" s="387"/>
      <c r="M91" s="387"/>
      <c r="N91" s="388"/>
    </row>
    <row r="92" spans="1:14" ht="18" customHeight="1" thickBot="1">
      <c r="B92" s="389"/>
      <c r="C92" s="390"/>
      <c r="D92" s="390"/>
      <c r="E92" s="390"/>
      <c r="F92" s="390"/>
      <c r="G92" s="390"/>
      <c r="H92" s="390"/>
      <c r="I92" s="390"/>
      <c r="J92" s="390"/>
      <c r="K92" s="390"/>
      <c r="L92" s="390"/>
      <c r="M92" s="390"/>
      <c r="N92" s="391"/>
    </row>
    <row r="93" spans="1:14" ht="21" customHeight="1" thickBot="1">
      <c r="B93" s="206" t="s">
        <v>99</v>
      </c>
      <c r="C93" s="120"/>
      <c r="D93" s="120"/>
      <c r="E93" s="120"/>
      <c r="F93" s="120"/>
      <c r="G93" s="120"/>
      <c r="H93" s="120"/>
      <c r="I93" s="120"/>
      <c r="J93" s="120"/>
      <c r="K93" s="120"/>
      <c r="L93" s="120"/>
      <c r="M93" s="120"/>
      <c r="N93" s="120"/>
    </row>
    <row r="94" spans="1:14" ht="21" customHeight="1">
      <c r="B94" s="383" t="s">
        <v>102</v>
      </c>
      <c r="C94" s="384"/>
      <c r="D94" s="384"/>
      <c r="E94" s="384"/>
      <c r="F94" s="384"/>
      <c r="G94" s="384"/>
      <c r="H94" s="384"/>
      <c r="I94" s="384"/>
      <c r="J94" s="384"/>
      <c r="K94" s="384"/>
      <c r="L94" s="384"/>
      <c r="M94" s="384"/>
      <c r="N94" s="385"/>
    </row>
    <row r="95" spans="1:14" ht="18" customHeight="1">
      <c r="B95" s="386"/>
      <c r="C95" s="387"/>
      <c r="D95" s="387"/>
      <c r="E95" s="387"/>
      <c r="F95" s="387"/>
      <c r="G95" s="387"/>
      <c r="H95" s="387"/>
      <c r="I95" s="387"/>
      <c r="J95" s="387"/>
      <c r="K95" s="387"/>
      <c r="L95" s="387"/>
      <c r="M95" s="387"/>
      <c r="N95" s="388"/>
    </row>
    <row r="96" spans="1:14" ht="18" customHeight="1">
      <c r="B96" s="386"/>
      <c r="C96" s="387"/>
      <c r="D96" s="387"/>
      <c r="E96" s="387"/>
      <c r="F96" s="387"/>
      <c r="G96" s="387"/>
      <c r="H96" s="387"/>
      <c r="I96" s="387"/>
      <c r="J96" s="387"/>
      <c r="K96" s="387"/>
      <c r="L96" s="387"/>
      <c r="M96" s="387"/>
      <c r="N96" s="388"/>
    </row>
    <row r="97" spans="2:14" ht="18" customHeight="1">
      <c r="B97" s="386"/>
      <c r="C97" s="387"/>
      <c r="D97" s="387"/>
      <c r="E97" s="387"/>
      <c r="F97" s="387"/>
      <c r="G97" s="387"/>
      <c r="H97" s="387"/>
      <c r="I97" s="387"/>
      <c r="J97" s="387"/>
      <c r="K97" s="387"/>
      <c r="L97" s="387"/>
      <c r="M97" s="387"/>
      <c r="N97" s="388"/>
    </row>
    <row r="98" spans="2:14" ht="18" customHeight="1">
      <c r="B98" s="386"/>
      <c r="C98" s="387"/>
      <c r="D98" s="387"/>
      <c r="E98" s="387"/>
      <c r="F98" s="387"/>
      <c r="G98" s="387"/>
      <c r="H98" s="387"/>
      <c r="I98" s="387"/>
      <c r="J98" s="387"/>
      <c r="K98" s="387"/>
      <c r="L98" s="387"/>
      <c r="M98" s="387"/>
      <c r="N98" s="388"/>
    </row>
    <row r="99" spans="2:14" ht="18" customHeight="1" thickBot="1">
      <c r="B99" s="389"/>
      <c r="C99" s="390"/>
      <c r="D99" s="390"/>
      <c r="E99" s="390"/>
      <c r="F99" s="390"/>
      <c r="G99" s="390"/>
      <c r="H99" s="390"/>
      <c r="I99" s="390"/>
      <c r="J99" s="390"/>
      <c r="K99" s="390"/>
      <c r="L99" s="390"/>
      <c r="M99" s="390"/>
      <c r="N99" s="391"/>
    </row>
    <row r="100" spans="2:14" ht="22.5" customHeight="1" thickBot="1">
      <c r="B100" s="206" t="s">
        <v>162</v>
      </c>
      <c r="C100" s="120"/>
      <c r="D100" s="120"/>
      <c r="E100" s="120"/>
      <c r="F100" s="120"/>
      <c r="G100" s="120"/>
      <c r="H100" s="120"/>
      <c r="I100" s="120"/>
      <c r="J100" s="120"/>
      <c r="K100" s="120"/>
      <c r="L100" s="120"/>
      <c r="M100" s="120"/>
      <c r="N100" s="120"/>
    </row>
    <row r="101" spans="2:14" ht="18" customHeight="1">
      <c r="B101" s="383" t="s">
        <v>101</v>
      </c>
      <c r="C101" s="384"/>
      <c r="D101" s="384"/>
      <c r="E101" s="384"/>
      <c r="F101" s="384"/>
      <c r="G101" s="384"/>
      <c r="H101" s="384"/>
      <c r="I101" s="384"/>
      <c r="J101" s="384"/>
      <c r="K101" s="384"/>
      <c r="L101" s="384"/>
      <c r="M101" s="384"/>
      <c r="N101" s="385"/>
    </row>
    <row r="102" spans="2:14" ht="18" customHeight="1">
      <c r="B102" s="386"/>
      <c r="C102" s="387"/>
      <c r="D102" s="387"/>
      <c r="E102" s="387"/>
      <c r="F102" s="387"/>
      <c r="G102" s="387"/>
      <c r="H102" s="387"/>
      <c r="I102" s="387"/>
      <c r="J102" s="387"/>
      <c r="K102" s="387"/>
      <c r="L102" s="387"/>
      <c r="M102" s="387"/>
      <c r="N102" s="388"/>
    </row>
    <row r="103" spans="2:14" ht="18" customHeight="1">
      <c r="B103" s="386"/>
      <c r="C103" s="387"/>
      <c r="D103" s="387"/>
      <c r="E103" s="387"/>
      <c r="F103" s="387"/>
      <c r="G103" s="387"/>
      <c r="H103" s="387"/>
      <c r="I103" s="387"/>
      <c r="J103" s="387"/>
      <c r="K103" s="387"/>
      <c r="L103" s="387"/>
      <c r="M103" s="387"/>
      <c r="N103" s="388"/>
    </row>
    <row r="104" spans="2:14" ht="18" customHeight="1">
      <c r="B104" s="386"/>
      <c r="C104" s="387"/>
      <c r="D104" s="387"/>
      <c r="E104" s="387"/>
      <c r="F104" s="387"/>
      <c r="G104" s="387"/>
      <c r="H104" s="387"/>
      <c r="I104" s="387"/>
      <c r="J104" s="387"/>
      <c r="K104" s="387"/>
      <c r="L104" s="387"/>
      <c r="M104" s="387"/>
      <c r="N104" s="388"/>
    </row>
    <row r="105" spans="2:14" ht="19" customHeight="1">
      <c r="B105" s="372"/>
      <c r="C105" s="373"/>
      <c r="D105" s="373"/>
      <c r="E105" s="373"/>
      <c r="F105" s="373"/>
      <c r="G105" s="373"/>
      <c r="H105" s="373"/>
      <c r="I105" s="373"/>
      <c r="J105" s="373"/>
      <c r="K105" s="373"/>
      <c r="L105" s="373"/>
      <c r="M105" s="373"/>
      <c r="N105" s="374"/>
    </row>
    <row r="106" spans="2:14" ht="19" customHeight="1">
      <c r="B106" s="375"/>
      <c r="C106" s="376"/>
      <c r="D106" s="376"/>
      <c r="E106" s="376"/>
      <c r="F106" s="376"/>
      <c r="G106" s="376"/>
      <c r="H106" s="376"/>
      <c r="I106" s="376"/>
      <c r="J106" s="376"/>
      <c r="K106" s="376"/>
      <c r="L106" s="376"/>
      <c r="M106" s="376"/>
      <c r="N106" s="377"/>
    </row>
    <row r="107" spans="2:14" ht="19" customHeight="1">
      <c r="B107" s="375"/>
      <c r="C107" s="376"/>
      <c r="D107" s="376"/>
      <c r="E107" s="376"/>
      <c r="F107" s="376"/>
      <c r="G107" s="376"/>
      <c r="H107" s="376"/>
      <c r="I107" s="376"/>
      <c r="J107" s="376"/>
      <c r="K107" s="376"/>
      <c r="L107" s="376"/>
      <c r="M107" s="376"/>
      <c r="N107" s="377"/>
    </row>
    <row r="108" spans="2:14" ht="19" customHeight="1">
      <c r="B108" s="392"/>
      <c r="C108" s="393"/>
      <c r="D108" s="393"/>
      <c r="E108" s="393"/>
      <c r="F108" s="393"/>
      <c r="G108" s="393"/>
      <c r="H108" s="393"/>
      <c r="I108" s="393"/>
      <c r="J108" s="393"/>
      <c r="K108" s="393"/>
      <c r="L108" s="393"/>
      <c r="M108" s="393"/>
      <c r="N108" s="394"/>
    </row>
    <row r="109" spans="2:14" ht="19" customHeight="1">
      <c r="B109" s="372"/>
      <c r="C109" s="373"/>
      <c r="D109" s="373"/>
      <c r="E109" s="373"/>
      <c r="F109" s="373"/>
      <c r="G109" s="373"/>
      <c r="H109" s="373"/>
      <c r="I109" s="373"/>
      <c r="J109" s="373"/>
      <c r="K109" s="373"/>
      <c r="L109" s="373"/>
      <c r="M109" s="373"/>
      <c r="N109" s="374"/>
    </row>
    <row r="110" spans="2:14" ht="19" customHeight="1">
      <c r="B110" s="375"/>
      <c r="C110" s="376"/>
      <c r="D110" s="376"/>
      <c r="E110" s="376"/>
      <c r="F110" s="376"/>
      <c r="G110" s="376"/>
      <c r="H110" s="376"/>
      <c r="I110" s="376"/>
      <c r="J110" s="376"/>
      <c r="K110" s="376"/>
      <c r="L110" s="376"/>
      <c r="M110" s="376"/>
      <c r="N110" s="377"/>
    </row>
    <row r="111" spans="2:14" ht="19" customHeight="1">
      <c r="B111" s="375"/>
      <c r="C111" s="376"/>
      <c r="D111" s="376"/>
      <c r="E111" s="376"/>
      <c r="F111" s="376"/>
      <c r="G111" s="376"/>
      <c r="H111" s="376"/>
      <c r="I111" s="376"/>
      <c r="J111" s="376"/>
      <c r="K111" s="376"/>
      <c r="L111" s="376"/>
      <c r="M111" s="376"/>
      <c r="N111" s="377"/>
    </row>
    <row r="112" spans="2:14" ht="19" customHeight="1" thickBot="1">
      <c r="B112" s="378"/>
      <c r="C112" s="379"/>
      <c r="D112" s="379"/>
      <c r="E112" s="379"/>
      <c r="F112" s="379"/>
      <c r="G112" s="379"/>
      <c r="H112" s="379"/>
      <c r="I112" s="379"/>
      <c r="J112" s="379"/>
      <c r="K112" s="379"/>
      <c r="L112" s="379"/>
      <c r="M112" s="379"/>
      <c r="N112" s="380"/>
    </row>
  </sheetData>
  <sheetProtection algorithmName="SHA-512" hashValue="3hFtHPj8zk6VJoVxmnKViKffa5AUhPCQ4Q+d5Hvwvsiya1/qykpmnYDOPJVzadUxmmDJ/u83jeoCgN5s2Bo13A==" saltValue="aENee0LH1GrAT6JHgGQWrg==" spinCount="100000" sheet="1" objects="1" scenarios="1"/>
  <dataConsolidate/>
  <mergeCells count="89">
    <mergeCell ref="J35:K35"/>
    <mergeCell ref="J36:K36"/>
    <mergeCell ref="A2:N2"/>
    <mergeCell ref="C5:E5"/>
    <mergeCell ref="F5:H5"/>
    <mergeCell ref="I5:J5"/>
    <mergeCell ref="K5:M5"/>
    <mergeCell ref="C6:E6"/>
    <mergeCell ref="F6:H6"/>
    <mergeCell ref="I6:J6"/>
    <mergeCell ref="K6:M6"/>
    <mergeCell ref="B10:C10"/>
    <mergeCell ref="B11:C11"/>
    <mergeCell ref="B12:C12"/>
    <mergeCell ref="B13:C13"/>
    <mergeCell ref="B35:H36"/>
    <mergeCell ref="M36:N36"/>
    <mergeCell ref="J37:K37"/>
    <mergeCell ref="B39:C39"/>
    <mergeCell ref="D39:D40"/>
    <mergeCell ref="E39:E40"/>
    <mergeCell ref="F39:F40"/>
    <mergeCell ref="G39:G40"/>
    <mergeCell ref="I39:I40"/>
    <mergeCell ref="J39:K40"/>
    <mergeCell ref="M39:N40"/>
    <mergeCell ref="G50:G51"/>
    <mergeCell ref="J41:K41"/>
    <mergeCell ref="M41:N41"/>
    <mergeCell ref="B45:B46"/>
    <mergeCell ref="C45:C46"/>
    <mergeCell ref="I45:I46"/>
    <mergeCell ref="J45:J46"/>
    <mergeCell ref="M65:N65"/>
    <mergeCell ref="N50:N51"/>
    <mergeCell ref="O50:O51"/>
    <mergeCell ref="C61:N61"/>
    <mergeCell ref="B62:B67"/>
    <mergeCell ref="C63:D63"/>
    <mergeCell ref="E63:F63"/>
    <mergeCell ref="G63:H63"/>
    <mergeCell ref="I63:J63"/>
    <mergeCell ref="K63:L63"/>
    <mergeCell ref="M63:N63"/>
    <mergeCell ref="B50:B51"/>
    <mergeCell ref="C50:C51"/>
    <mergeCell ref="D50:D51"/>
    <mergeCell ref="E50:E51"/>
    <mergeCell ref="F50:F51"/>
    <mergeCell ref="C65:D65"/>
    <mergeCell ref="E65:F65"/>
    <mergeCell ref="G65:H65"/>
    <mergeCell ref="I65:J65"/>
    <mergeCell ref="K65:L65"/>
    <mergeCell ref="C67:D67"/>
    <mergeCell ref="B68:B69"/>
    <mergeCell ref="C69:D69"/>
    <mergeCell ref="E69:F69"/>
    <mergeCell ref="G69:H69"/>
    <mergeCell ref="K69:L69"/>
    <mergeCell ref="B70:B73"/>
    <mergeCell ref="C71:D71"/>
    <mergeCell ref="E71:F71"/>
    <mergeCell ref="G71:H71"/>
    <mergeCell ref="I71:J71"/>
    <mergeCell ref="K71:L71"/>
    <mergeCell ref="I69:J69"/>
    <mergeCell ref="M71:N71"/>
    <mergeCell ref="C73:D73"/>
    <mergeCell ref="B74:B75"/>
    <mergeCell ref="C75:D75"/>
    <mergeCell ref="E75:F75"/>
    <mergeCell ref="O76:P77"/>
    <mergeCell ref="I77:J77"/>
    <mergeCell ref="K77:L77"/>
    <mergeCell ref="M77:N77"/>
    <mergeCell ref="B79:C79"/>
    <mergeCell ref="D79:E79"/>
    <mergeCell ref="H79:N79"/>
    <mergeCell ref="I76:J76"/>
    <mergeCell ref="K76:L76"/>
    <mergeCell ref="M76:N76"/>
    <mergeCell ref="B109:N112"/>
    <mergeCell ref="H80:N80"/>
    <mergeCell ref="B83:C83"/>
    <mergeCell ref="B87:N92"/>
    <mergeCell ref="B94:N99"/>
    <mergeCell ref="B101:N104"/>
    <mergeCell ref="B105:N108"/>
  </mergeCells>
  <phoneticPr fontId="2"/>
  <dataValidations count="3">
    <dataValidation type="list" allowBlank="1" showInputMessage="1" showErrorMessage="1" sqref="B17 B23 B29" xr:uid="{C7B39C15-9F85-4024-9035-F5B2B3E306BF}">
      <formula1>$A$11:$A$13</formula1>
    </dataValidation>
    <dataValidation showDropDown="1" showInputMessage="1" showErrorMessage="1" sqref="E29:E32 E17:E20 F21 E23:E26 F27 F33 E11:E13" xr:uid="{C68AFB53-0742-4DB5-91AD-06F2AB0251B8}"/>
    <dataValidation type="list" allowBlank="1" showInputMessage="1" showErrorMessage="1" sqref="C62 C64 C66 E62 E64 G62 G64 I62 I64 K62 K64 M62 M64 C68 E68 G68 I68 K68 K70 M70 I70 G70 E70 C70 C72 C74 E74 G79:G80" xr:uid="{08EC2FC5-9B80-47D7-8FF6-B3C97E1730FA}">
      <formula1>$W$61:$W$62</formula1>
    </dataValidation>
  </dataValidations>
  <pageMargins left="0.7" right="0.7" top="0.75" bottom="0.75" header="0.3" footer="0.3"/>
  <pageSetup paperSize="9" scale="37" orientation="landscape" r:id="rId1"/>
  <rowBreaks count="2" manualBreakCount="2">
    <brk id="33" max="42" man="1"/>
    <brk id="57" max="42" man="1"/>
  </rowBreaks>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96642C-E212-4C2E-B3D3-1582A40AE3B7}">
  <sheetPr>
    <tabColor rgb="FFFFFFCC"/>
  </sheetPr>
  <dimension ref="A1:AL112"/>
  <sheetViews>
    <sheetView showGridLines="0" view="pageBreakPreview" zoomScale="90" zoomScaleNormal="100" zoomScaleSheetLayoutView="90" zoomScalePageLayoutView="10" workbookViewId="0">
      <selection activeCell="A2" sqref="A2:N2"/>
    </sheetView>
  </sheetViews>
  <sheetFormatPr defaultColWidth="8.58203125" defaultRowHeight="13" outlineLevelCol="1"/>
  <cols>
    <col min="1" max="1" width="3.58203125" style="49" customWidth="1"/>
    <col min="2" max="5" width="12.58203125" style="49" customWidth="1"/>
    <col min="6" max="6" width="13.75" style="49" customWidth="1"/>
    <col min="7" max="8" width="12.58203125" style="49" customWidth="1"/>
    <col min="9" max="9" width="12.83203125" style="49" customWidth="1"/>
    <col min="10" max="10" width="12.4140625" style="49" customWidth="1"/>
    <col min="11" max="14" width="12.58203125" style="49" customWidth="1"/>
    <col min="15" max="15" width="18.83203125" style="49" customWidth="1"/>
    <col min="16" max="16" width="8.75" style="49" customWidth="1"/>
    <col min="17" max="22" width="8.58203125" style="49"/>
    <col min="23" max="24" width="8.58203125" style="49" hidden="1" customWidth="1" outlineLevel="1"/>
    <col min="25" max="25" width="11.08203125" style="49" hidden="1" customWidth="1" outlineLevel="1"/>
    <col min="26" max="26" width="26.83203125" style="49" hidden="1" customWidth="1" outlineLevel="1"/>
    <col min="27" max="27" width="17.33203125" style="49" hidden="1" customWidth="1" outlineLevel="1"/>
    <col min="28" max="28" width="7.33203125" style="49" hidden="1" customWidth="1" outlineLevel="1"/>
    <col min="29" max="29" width="8.58203125" style="49" hidden="1" customWidth="1" outlineLevel="1"/>
    <col min="30" max="30" width="11.25" style="49" hidden="1" customWidth="1" outlineLevel="1"/>
    <col min="31" max="31" width="11" style="49" hidden="1" customWidth="1" outlineLevel="1"/>
    <col min="32" max="35" width="12.25" style="49" hidden="1" customWidth="1" outlineLevel="1"/>
    <col min="36" max="36" width="12.5" style="49" hidden="1" customWidth="1" outlineLevel="1"/>
    <col min="37" max="37" width="8.58203125" style="49" hidden="1" customWidth="1" outlineLevel="1"/>
    <col min="38" max="38" width="8.58203125" style="49" collapsed="1"/>
    <col min="39" max="16384" width="8.58203125" style="49"/>
  </cols>
  <sheetData>
    <row r="1" spans="1:17" ht="20" customHeight="1">
      <c r="A1" s="48"/>
      <c r="J1" s="50" t="s">
        <v>132</v>
      </c>
    </row>
    <row r="2" spans="1:17" s="51" customFormat="1" ht="27.75" customHeight="1">
      <c r="A2" s="333" t="s">
        <v>119</v>
      </c>
      <c r="B2" s="333"/>
      <c r="C2" s="333"/>
      <c r="D2" s="333"/>
      <c r="E2" s="333"/>
      <c r="F2" s="333"/>
      <c r="G2" s="333"/>
      <c r="H2" s="333"/>
      <c r="I2" s="333"/>
      <c r="J2" s="333"/>
      <c r="K2" s="333"/>
      <c r="L2" s="333"/>
      <c r="M2" s="333"/>
      <c r="N2" s="333"/>
    </row>
    <row r="3" spans="1:17" ht="16.5">
      <c r="A3" s="53"/>
      <c r="B3" s="53"/>
      <c r="C3" s="53"/>
      <c r="D3" s="53"/>
      <c r="E3" s="53"/>
      <c r="F3" s="53"/>
      <c r="G3" s="53"/>
    </row>
    <row r="4" spans="1:17" s="56" customFormat="1" ht="17" thickBot="1">
      <c r="A4" s="54" t="s">
        <v>93</v>
      </c>
      <c r="B4" s="55"/>
      <c r="C4" s="55"/>
      <c r="D4" s="55"/>
      <c r="E4" s="55"/>
      <c r="F4" s="55"/>
      <c r="G4" s="55"/>
    </row>
    <row r="5" spans="1:17" s="56" customFormat="1" ht="27" customHeight="1" thickBot="1">
      <c r="A5" s="57"/>
      <c r="B5" s="58" t="s">
        <v>45</v>
      </c>
      <c r="C5" s="398"/>
      <c r="D5" s="399"/>
      <c r="E5" s="400"/>
      <c r="F5" s="337" t="s">
        <v>118</v>
      </c>
      <c r="G5" s="337"/>
      <c r="H5" s="338"/>
      <c r="I5" s="248" t="s">
        <v>105</v>
      </c>
      <c r="J5" s="325"/>
      <c r="K5" s="339" t="s">
        <v>46</v>
      </c>
      <c r="L5" s="339"/>
      <c r="M5" s="339"/>
    </row>
    <row r="6" spans="1:17" s="56" customFormat="1" ht="54" customHeight="1" thickBot="1">
      <c r="A6" s="57"/>
      <c r="B6" s="60" t="s">
        <v>52</v>
      </c>
      <c r="C6" s="401"/>
      <c r="D6" s="402"/>
      <c r="E6" s="403"/>
      <c r="F6" s="404"/>
      <c r="G6" s="405"/>
      <c r="H6" s="406"/>
      <c r="I6" s="407" t="s">
        <v>167</v>
      </c>
      <c r="J6" s="407"/>
      <c r="K6" s="407"/>
      <c r="L6" s="407"/>
      <c r="M6" s="407"/>
    </row>
    <row r="7" spans="1:17" s="56" customFormat="1" ht="18.75" customHeight="1">
      <c r="A7" s="57"/>
      <c r="B7" s="55"/>
      <c r="C7" s="55"/>
      <c r="D7" s="55"/>
      <c r="E7" s="55"/>
      <c r="F7" s="55"/>
      <c r="G7" s="55"/>
    </row>
    <row r="8" spans="1:17" ht="16.5">
      <c r="A8" s="134" t="s">
        <v>120</v>
      </c>
    </row>
    <row r="9" spans="1:17" ht="7.5" customHeight="1"/>
    <row r="10" spans="1:17" ht="30.65" customHeight="1" thickBot="1">
      <c r="B10" s="92" t="s">
        <v>121</v>
      </c>
      <c r="C10" s="92"/>
      <c r="D10" s="92" t="s">
        <v>9</v>
      </c>
      <c r="E10" s="65" t="s">
        <v>42</v>
      </c>
      <c r="F10" s="65" t="s">
        <v>33</v>
      </c>
      <c r="G10" s="66" t="s">
        <v>140</v>
      </c>
      <c r="H10" s="66" t="s">
        <v>141</v>
      </c>
      <c r="I10" s="67" t="s">
        <v>32</v>
      </c>
      <c r="J10" s="66" t="s">
        <v>183</v>
      </c>
      <c r="K10" s="66" t="s">
        <v>108</v>
      </c>
      <c r="L10" s="68" t="s">
        <v>142</v>
      </c>
      <c r="M10" s="66" t="s">
        <v>92</v>
      </c>
      <c r="O10" s="174"/>
      <c r="Q10" s="49" t="s">
        <v>13</v>
      </c>
    </row>
    <row r="11" spans="1:17" ht="40" customHeight="1" thickBot="1">
      <c r="A11" s="69" t="s">
        <v>0</v>
      </c>
      <c r="B11" s="401" t="s">
        <v>168</v>
      </c>
      <c r="C11" s="408"/>
      <c r="D11" s="70" t="s">
        <v>16</v>
      </c>
      <c r="E11" s="71">
        <v>1</v>
      </c>
      <c r="F11" s="72" t="s">
        <v>3</v>
      </c>
      <c r="G11" s="73">
        <v>3300000</v>
      </c>
      <c r="H11" s="74">
        <f>ROUNDDOWN(G11/1.1,0)</f>
        <v>3000000</v>
      </c>
      <c r="I11" s="1">
        <f>G11/SUM(G$11:G$13)</f>
        <v>0.35294117647058826</v>
      </c>
      <c r="J11" s="75">
        <f>ROUNDDOWN(H11*2/3,0)</f>
        <v>2000000</v>
      </c>
      <c r="K11" s="76">
        <f>H11-J11</f>
        <v>1000000</v>
      </c>
      <c r="L11" s="61">
        <v>7</v>
      </c>
      <c r="M11" s="3">
        <f>IF(L11=0,"",ROUNDUP(K11/L11,0))</f>
        <v>142858</v>
      </c>
      <c r="O11" s="43"/>
    </row>
    <row r="12" spans="1:17" ht="40" customHeight="1" thickBot="1">
      <c r="A12" s="69" t="s">
        <v>1</v>
      </c>
      <c r="B12" s="401" t="s">
        <v>133</v>
      </c>
      <c r="C12" s="408"/>
      <c r="D12" s="70" t="s">
        <v>14</v>
      </c>
      <c r="E12" s="71">
        <v>1</v>
      </c>
      <c r="F12" s="72" t="s">
        <v>3</v>
      </c>
      <c r="G12" s="73">
        <v>2750000</v>
      </c>
      <c r="H12" s="74">
        <f t="shared" ref="H12:H13" si="0">ROUNDDOWN(G12/1.1,0)</f>
        <v>2500000</v>
      </c>
      <c r="I12" s="1">
        <f>G12/SUM(G$11:G$13)</f>
        <v>0.29411764705882354</v>
      </c>
      <c r="J12" s="75">
        <f t="shared" ref="J12:J13" si="1">ROUNDDOWN(H12*2/3,0)</f>
        <v>1666666</v>
      </c>
      <c r="K12" s="76">
        <f t="shared" ref="K12:K13" si="2">H12-J12</f>
        <v>833334</v>
      </c>
      <c r="L12" s="61">
        <v>7</v>
      </c>
      <c r="M12" s="3">
        <f t="shared" ref="M12:M13" si="3">IF(L12=0,"",ROUNDUP(K12/L12,0))</f>
        <v>119048</v>
      </c>
      <c r="O12" s="43"/>
    </row>
    <row r="13" spans="1:17" ht="40" customHeight="1" thickBot="1">
      <c r="A13" s="69" t="s">
        <v>2</v>
      </c>
      <c r="B13" s="401" t="s">
        <v>135</v>
      </c>
      <c r="C13" s="408"/>
      <c r="D13" s="77" t="s">
        <v>15</v>
      </c>
      <c r="E13" s="78">
        <v>1</v>
      </c>
      <c r="F13" s="72" t="s">
        <v>11</v>
      </c>
      <c r="G13" s="73">
        <v>3300000</v>
      </c>
      <c r="H13" s="74">
        <f t="shared" si="0"/>
        <v>3000000</v>
      </c>
      <c r="I13" s="1">
        <f>G13/SUM(G$11:G$13)</f>
        <v>0.35294117647058826</v>
      </c>
      <c r="J13" s="75">
        <f t="shared" si="1"/>
        <v>2000000</v>
      </c>
      <c r="K13" s="76">
        <f t="shared" si="2"/>
        <v>1000000</v>
      </c>
      <c r="L13" s="61">
        <v>7</v>
      </c>
      <c r="M13" s="3">
        <f t="shared" si="3"/>
        <v>142858</v>
      </c>
      <c r="O13" s="43"/>
    </row>
    <row r="14" spans="1:17" ht="22" customHeight="1">
      <c r="A14" s="69"/>
      <c r="B14" s="80"/>
      <c r="C14" s="80"/>
      <c r="D14" s="81"/>
      <c r="E14" s="82"/>
      <c r="F14" s="83"/>
      <c r="G14" s="83"/>
      <c r="H14" s="4"/>
      <c r="I14" s="84"/>
      <c r="J14" s="84"/>
      <c r="K14" s="84"/>
      <c r="L14" s="85"/>
      <c r="M14" s="5"/>
      <c r="N14" s="5"/>
      <c r="O14" s="6"/>
    </row>
    <row r="15" spans="1:17" ht="22" customHeight="1">
      <c r="A15" s="54" t="s">
        <v>176</v>
      </c>
      <c r="B15" s="86"/>
      <c r="C15" s="86"/>
      <c r="D15" s="87"/>
      <c r="E15" s="88"/>
      <c r="F15" s="89"/>
      <c r="G15" s="89"/>
      <c r="H15" s="5"/>
      <c r="I15" s="84"/>
      <c r="J15" s="84"/>
      <c r="K15" s="84"/>
      <c r="L15" s="85"/>
      <c r="M15" s="5"/>
      <c r="N15" s="5"/>
      <c r="O15" s="6"/>
    </row>
    <row r="16" spans="1:17" ht="24.5" thickBot="1">
      <c r="A16" s="69"/>
      <c r="B16" s="213" t="s">
        <v>29</v>
      </c>
      <c r="C16" s="92" t="s">
        <v>125</v>
      </c>
      <c r="D16" s="92" t="s">
        <v>9</v>
      </c>
      <c r="E16" s="65" t="s">
        <v>42</v>
      </c>
      <c r="F16" s="66" t="s">
        <v>140</v>
      </c>
      <c r="G16" s="66" t="s">
        <v>141</v>
      </c>
      <c r="H16" s="66" t="s">
        <v>183</v>
      </c>
      <c r="I16" s="65" t="s">
        <v>127</v>
      </c>
      <c r="J16" s="93" t="s">
        <v>126</v>
      </c>
      <c r="K16" s="214" t="s">
        <v>142</v>
      </c>
      <c r="L16" s="63" t="s">
        <v>124</v>
      </c>
      <c r="M16" s="65" t="s">
        <v>128</v>
      </c>
      <c r="N16" s="215" t="s">
        <v>92</v>
      </c>
    </row>
    <row r="17" spans="1:15" ht="27" customHeight="1" thickBot="1">
      <c r="A17" s="69"/>
      <c r="B17" s="216" t="s">
        <v>137</v>
      </c>
      <c r="C17" s="70"/>
      <c r="D17" s="70"/>
      <c r="E17" s="71"/>
      <c r="F17" s="73"/>
      <c r="G17" s="96">
        <f>ROUNDDOWN(F17/1.1,0)</f>
        <v>0</v>
      </c>
      <c r="H17" s="25">
        <f>ROUNDDOWN(G17*2/3,0)</f>
        <v>0</v>
      </c>
      <c r="I17" s="97">
        <f>G17-H17</f>
        <v>0</v>
      </c>
      <c r="J17" s="28">
        <f>H17/$L$17</f>
        <v>0</v>
      </c>
      <c r="K17" s="98">
        <f>$L$11</f>
        <v>7</v>
      </c>
      <c r="L17" s="99">
        <f>ROUNDDOWN($H$11*0.3,0)</f>
        <v>900000</v>
      </c>
      <c r="M17" s="100">
        <f>IF(SUM(H17:H20)&gt;L17,L17,SUM(H17:H20))</f>
        <v>0</v>
      </c>
      <c r="N17" s="31">
        <f>IF(K17=0,"",ROUNDUP(M17/K17,0))</f>
        <v>0</v>
      </c>
    </row>
    <row r="18" spans="1:15" ht="22" customHeight="1" thickBot="1">
      <c r="A18" s="69"/>
      <c r="B18" s="101"/>
      <c r="C18" s="70"/>
      <c r="D18" s="70"/>
      <c r="E18" s="71"/>
      <c r="F18" s="73"/>
      <c r="G18" s="74">
        <f t="shared" ref="G18:G20" si="4">ROUNDDOWN(F18/1.1,0)</f>
        <v>0</v>
      </c>
      <c r="H18" s="26">
        <f t="shared" ref="H18:H20" si="5">ROUNDDOWN(G18*2/3,0)</f>
        <v>0</v>
      </c>
      <c r="I18" s="102">
        <f t="shared" ref="I18:I20" si="6">G18-H18</f>
        <v>0</v>
      </c>
      <c r="J18" s="29">
        <f>H18/$L$17</f>
        <v>0</v>
      </c>
      <c r="K18" s="103">
        <f t="shared" ref="K18:K20" si="7">$L$11</f>
        <v>7</v>
      </c>
      <c r="L18" s="104"/>
      <c r="M18" s="105"/>
      <c r="N18" s="32"/>
    </row>
    <row r="19" spans="1:15" ht="22" customHeight="1" thickBot="1">
      <c r="A19" s="69"/>
      <c r="B19" s="106"/>
      <c r="C19" s="70"/>
      <c r="D19" s="70"/>
      <c r="E19" s="71"/>
      <c r="F19" s="73"/>
      <c r="G19" s="74">
        <f t="shared" si="4"/>
        <v>0</v>
      </c>
      <c r="H19" s="26">
        <f t="shared" si="5"/>
        <v>0</v>
      </c>
      <c r="I19" s="102">
        <f t="shared" si="6"/>
        <v>0</v>
      </c>
      <c r="J19" s="29">
        <f>H19/$L$17</f>
        <v>0</v>
      </c>
      <c r="K19" s="103">
        <f t="shared" si="7"/>
        <v>7</v>
      </c>
      <c r="L19" s="104"/>
      <c r="M19" s="105"/>
      <c r="N19" s="32"/>
    </row>
    <row r="20" spans="1:15" ht="21" customHeight="1" thickBot="1">
      <c r="A20" s="69"/>
      <c r="C20" s="70"/>
      <c r="D20" s="70"/>
      <c r="E20" s="71"/>
      <c r="F20" s="73"/>
      <c r="G20" s="107">
        <f t="shared" si="4"/>
        <v>0</v>
      </c>
      <c r="H20" s="27">
        <f t="shared" si="5"/>
        <v>0</v>
      </c>
      <c r="I20" s="108">
        <f t="shared" si="6"/>
        <v>0</v>
      </c>
      <c r="J20" s="30">
        <f>H20/$L$17</f>
        <v>0</v>
      </c>
      <c r="K20" s="109">
        <f t="shared" si="7"/>
        <v>7</v>
      </c>
      <c r="L20" s="110"/>
      <c r="M20" s="111"/>
      <c r="N20" s="33"/>
    </row>
    <row r="21" spans="1:15" ht="22.5" customHeight="1">
      <c r="A21" s="69"/>
      <c r="C21" s="112"/>
      <c r="D21" s="113"/>
      <c r="E21" s="113"/>
      <c r="F21" s="88"/>
      <c r="G21" s="114"/>
      <c r="H21" s="115"/>
      <c r="I21" s="115"/>
      <c r="J21" s="116">
        <f>SUM(J17:J20)</f>
        <v>0</v>
      </c>
      <c r="L21" s="117"/>
      <c r="O21" s="6"/>
    </row>
    <row r="22" spans="1:15" ht="22.5" customHeight="1" thickBot="1">
      <c r="A22" s="69"/>
      <c r="B22" s="213" t="s">
        <v>29</v>
      </c>
      <c r="C22" s="92" t="s">
        <v>125</v>
      </c>
      <c r="D22" s="92" t="s">
        <v>9</v>
      </c>
      <c r="E22" s="65" t="s">
        <v>42</v>
      </c>
      <c r="F22" s="66" t="s">
        <v>140</v>
      </c>
      <c r="G22" s="65" t="s">
        <v>116</v>
      </c>
      <c r="H22" s="66" t="s">
        <v>183</v>
      </c>
      <c r="I22" s="65" t="s">
        <v>127</v>
      </c>
      <c r="J22" s="93" t="s">
        <v>126</v>
      </c>
      <c r="K22" s="94" t="s">
        <v>44</v>
      </c>
      <c r="L22" s="63" t="s">
        <v>124</v>
      </c>
      <c r="M22" s="59" t="s">
        <v>128</v>
      </c>
      <c r="N22" s="95" t="s">
        <v>92</v>
      </c>
      <c r="O22" s="6"/>
    </row>
    <row r="23" spans="1:15" ht="22.5" customHeight="1" thickBot="1">
      <c r="A23" s="69"/>
      <c r="B23" s="216" t="s">
        <v>134</v>
      </c>
      <c r="C23" s="70"/>
      <c r="D23" s="70"/>
      <c r="E23" s="71"/>
      <c r="F23" s="73"/>
      <c r="G23" s="96">
        <f>ROUNDDOWN(F23/1.1,0)</f>
        <v>0</v>
      </c>
      <c r="H23" s="25">
        <f>ROUNDDOWN(G23*2/3,0)</f>
        <v>0</v>
      </c>
      <c r="I23" s="97">
        <f>G23-H23</f>
        <v>0</v>
      </c>
      <c r="J23" s="28">
        <f>H23/$L$17</f>
        <v>0</v>
      </c>
      <c r="K23" s="98">
        <f>$L$12</f>
        <v>7</v>
      </c>
      <c r="L23" s="99">
        <f>ROUNDDOWN($H$12*0.3,0)</f>
        <v>750000</v>
      </c>
      <c r="M23" s="100">
        <f>IF(SUM(H23:H26)&gt;L23,L23,SUM(H23:H26))</f>
        <v>0</v>
      </c>
      <c r="N23" s="31">
        <f>IF(K23=0,"",ROUNDUP(M23/K23,0))</f>
        <v>0</v>
      </c>
      <c r="O23" s="6"/>
    </row>
    <row r="24" spans="1:15" ht="22.5" customHeight="1" thickBot="1">
      <c r="A24" s="69"/>
      <c r="B24" s="101"/>
      <c r="C24" s="70"/>
      <c r="D24" s="70"/>
      <c r="E24" s="71"/>
      <c r="F24" s="73"/>
      <c r="G24" s="74">
        <f t="shared" ref="G24:G26" si="8">ROUNDDOWN(F24/1.1,0)</f>
        <v>0</v>
      </c>
      <c r="H24" s="26">
        <f t="shared" ref="H24:H26" si="9">ROUNDDOWN(G24*2/3,0)</f>
        <v>0</v>
      </c>
      <c r="I24" s="102">
        <f t="shared" ref="I24:I26" si="10">G24-H24</f>
        <v>0</v>
      </c>
      <c r="J24" s="29">
        <f>H24/$L$17</f>
        <v>0</v>
      </c>
      <c r="K24" s="103">
        <f t="shared" ref="K24:K26" si="11">$L$12</f>
        <v>7</v>
      </c>
      <c r="L24" s="104"/>
      <c r="M24" s="105"/>
      <c r="N24" s="32"/>
      <c r="O24" s="6"/>
    </row>
    <row r="25" spans="1:15" ht="22.5" customHeight="1" thickBot="1">
      <c r="A25" s="69"/>
      <c r="B25" s="106"/>
      <c r="C25" s="70"/>
      <c r="D25" s="70"/>
      <c r="E25" s="71"/>
      <c r="F25" s="73"/>
      <c r="G25" s="74">
        <f t="shared" si="8"/>
        <v>0</v>
      </c>
      <c r="H25" s="26">
        <f t="shared" si="9"/>
        <v>0</v>
      </c>
      <c r="I25" s="102">
        <f t="shared" si="10"/>
        <v>0</v>
      </c>
      <c r="J25" s="29">
        <f>H25/$L$17</f>
        <v>0</v>
      </c>
      <c r="K25" s="103">
        <f t="shared" si="11"/>
        <v>7</v>
      </c>
      <c r="L25" s="104"/>
      <c r="M25" s="105"/>
      <c r="N25" s="32"/>
      <c r="O25" s="6"/>
    </row>
    <row r="26" spans="1:15" ht="22.5" customHeight="1" thickBot="1">
      <c r="A26" s="69"/>
      <c r="C26" s="70"/>
      <c r="D26" s="70"/>
      <c r="E26" s="71"/>
      <c r="F26" s="73"/>
      <c r="G26" s="107">
        <f t="shared" si="8"/>
        <v>0</v>
      </c>
      <c r="H26" s="27">
        <f t="shared" si="9"/>
        <v>0</v>
      </c>
      <c r="I26" s="108">
        <f t="shared" si="10"/>
        <v>0</v>
      </c>
      <c r="J26" s="30">
        <f>H26/$L$17</f>
        <v>0</v>
      </c>
      <c r="K26" s="109">
        <f t="shared" si="11"/>
        <v>7</v>
      </c>
      <c r="L26" s="110"/>
      <c r="M26" s="111"/>
      <c r="N26" s="33"/>
      <c r="O26" s="6"/>
    </row>
    <row r="27" spans="1:15" ht="22.5" customHeight="1">
      <c r="A27" s="69"/>
      <c r="C27" s="112"/>
      <c r="D27" s="113"/>
      <c r="E27" s="113"/>
      <c r="F27" s="88"/>
      <c r="G27" s="114"/>
      <c r="H27" s="115"/>
      <c r="I27" s="115"/>
      <c r="J27" s="116">
        <f>SUM(J23:J26)</f>
        <v>0</v>
      </c>
      <c r="L27" s="117"/>
      <c r="O27" s="6"/>
    </row>
    <row r="28" spans="1:15" ht="22.5" customHeight="1" thickBot="1">
      <c r="A28" s="69"/>
      <c r="B28" s="213" t="s">
        <v>29</v>
      </c>
      <c r="C28" s="92" t="s">
        <v>125</v>
      </c>
      <c r="D28" s="92" t="s">
        <v>9</v>
      </c>
      <c r="E28" s="65" t="s">
        <v>42</v>
      </c>
      <c r="F28" s="66" t="s">
        <v>140</v>
      </c>
      <c r="G28" s="65" t="s">
        <v>116</v>
      </c>
      <c r="H28" s="66" t="s">
        <v>183</v>
      </c>
      <c r="I28" s="65" t="s">
        <v>127</v>
      </c>
      <c r="J28" s="93" t="s">
        <v>126</v>
      </c>
      <c r="K28" s="94" t="s">
        <v>44</v>
      </c>
      <c r="L28" s="63" t="s">
        <v>124</v>
      </c>
      <c r="M28" s="59" t="s">
        <v>128</v>
      </c>
      <c r="N28" s="95" t="s">
        <v>92</v>
      </c>
      <c r="O28" s="6"/>
    </row>
    <row r="29" spans="1:15" ht="22.5" customHeight="1" thickBot="1">
      <c r="A29" s="69"/>
      <c r="B29" s="216" t="s">
        <v>136</v>
      </c>
      <c r="C29" s="70" t="s">
        <v>138</v>
      </c>
      <c r="D29" s="70" t="s">
        <v>139</v>
      </c>
      <c r="E29" s="71">
        <v>2</v>
      </c>
      <c r="F29" s="73">
        <v>600000</v>
      </c>
      <c r="G29" s="96">
        <f>ROUNDDOWN(F29/1.1,0)</f>
        <v>545454</v>
      </c>
      <c r="H29" s="25">
        <f>ROUNDDOWN(G29*2/3,0)</f>
        <v>363636</v>
      </c>
      <c r="I29" s="97">
        <f>G29-H29</f>
        <v>181818</v>
      </c>
      <c r="J29" s="28">
        <f>H29/$L$17</f>
        <v>0.40404000000000001</v>
      </c>
      <c r="K29" s="98">
        <f>$L$13</f>
        <v>7</v>
      </c>
      <c r="L29" s="99">
        <f>ROUNDDOWN($H$13*0.3,0)</f>
        <v>900000</v>
      </c>
      <c r="M29" s="100">
        <f>IF(SUM(H29:H32)&gt;L29,L29,SUM(H29:H32))</f>
        <v>363636</v>
      </c>
      <c r="N29" s="31">
        <f>IF(K29=0,"",ROUNDUP(M29/K29,0))</f>
        <v>51948</v>
      </c>
      <c r="O29" s="6"/>
    </row>
    <row r="30" spans="1:15" ht="22.5" customHeight="1" thickBot="1">
      <c r="A30" s="69"/>
      <c r="B30" s="101"/>
      <c r="C30" s="70"/>
      <c r="D30" s="70"/>
      <c r="E30" s="71"/>
      <c r="F30" s="73"/>
      <c r="G30" s="74">
        <f t="shared" ref="G30:G32" si="12">ROUNDDOWN(F30/1.1,0)</f>
        <v>0</v>
      </c>
      <c r="H30" s="26">
        <f t="shared" ref="H30:H32" si="13">ROUNDDOWN(G30*2/3,0)</f>
        <v>0</v>
      </c>
      <c r="I30" s="102">
        <f t="shared" ref="I30:I32" si="14">G30-H30</f>
        <v>0</v>
      </c>
      <c r="J30" s="29">
        <f>H30/$L$17</f>
        <v>0</v>
      </c>
      <c r="K30" s="103">
        <f t="shared" ref="K30:K32" si="15">$L$13</f>
        <v>7</v>
      </c>
      <c r="L30" s="104"/>
      <c r="M30" s="105"/>
      <c r="N30" s="32"/>
      <c r="O30" s="6"/>
    </row>
    <row r="31" spans="1:15" ht="22.5" customHeight="1" thickBot="1">
      <c r="A31" s="69"/>
      <c r="B31" s="106"/>
      <c r="C31" s="70"/>
      <c r="D31" s="70"/>
      <c r="E31" s="71"/>
      <c r="F31" s="73"/>
      <c r="G31" s="74">
        <f t="shared" si="12"/>
        <v>0</v>
      </c>
      <c r="H31" s="26">
        <f t="shared" si="13"/>
        <v>0</v>
      </c>
      <c r="I31" s="102">
        <f t="shared" si="14"/>
        <v>0</v>
      </c>
      <c r="J31" s="29">
        <f>H31/$L$17</f>
        <v>0</v>
      </c>
      <c r="K31" s="103">
        <f t="shared" si="15"/>
        <v>7</v>
      </c>
      <c r="L31" s="104"/>
      <c r="M31" s="105"/>
      <c r="N31" s="32"/>
      <c r="O31" s="6"/>
    </row>
    <row r="32" spans="1:15" ht="22.5" customHeight="1" thickBot="1">
      <c r="A32" s="69"/>
      <c r="C32" s="70"/>
      <c r="D32" s="70"/>
      <c r="E32" s="71"/>
      <c r="F32" s="73"/>
      <c r="G32" s="107">
        <f t="shared" si="12"/>
        <v>0</v>
      </c>
      <c r="H32" s="27">
        <f t="shared" si="13"/>
        <v>0</v>
      </c>
      <c r="I32" s="108">
        <f t="shared" si="14"/>
        <v>0</v>
      </c>
      <c r="J32" s="30">
        <f>H32/$L$17</f>
        <v>0</v>
      </c>
      <c r="K32" s="109">
        <f t="shared" si="15"/>
        <v>7</v>
      </c>
      <c r="L32" s="110"/>
      <c r="M32" s="111"/>
      <c r="N32" s="33"/>
      <c r="O32" s="6"/>
    </row>
    <row r="33" spans="1:37" ht="22.5" customHeight="1">
      <c r="A33" s="69"/>
      <c r="C33" s="112"/>
      <c r="D33" s="113"/>
      <c r="E33" s="113"/>
      <c r="F33" s="88"/>
      <c r="G33" s="114"/>
      <c r="H33" s="115"/>
      <c r="I33" s="115"/>
      <c r="J33" s="116">
        <f>SUM(J29:J32)</f>
        <v>0.40404000000000001</v>
      </c>
      <c r="L33" s="117"/>
      <c r="O33" s="6"/>
    </row>
    <row r="34" spans="1:37" ht="22" customHeight="1" thickBot="1">
      <c r="A34" s="54" t="s">
        <v>122</v>
      </c>
      <c r="D34" s="87"/>
      <c r="E34" s="88"/>
      <c r="F34" s="89"/>
      <c r="G34" s="89"/>
      <c r="H34" s="5"/>
      <c r="I34" s="217" t="s">
        <v>123</v>
      </c>
      <c r="K34" s="84"/>
      <c r="L34" s="85"/>
      <c r="M34" s="5"/>
      <c r="N34" s="5"/>
      <c r="O34" s="6"/>
    </row>
    <row r="35" spans="1:37" ht="22" customHeight="1" thickBot="1">
      <c r="A35" s="86"/>
      <c r="B35" s="409" t="s">
        <v>34</v>
      </c>
      <c r="C35" s="410"/>
      <c r="D35" s="410"/>
      <c r="E35" s="410"/>
      <c r="F35" s="410"/>
      <c r="G35" s="410"/>
      <c r="H35" s="411"/>
      <c r="I35" s="84"/>
      <c r="J35" s="320" t="s">
        <v>149</v>
      </c>
      <c r="K35" s="321"/>
      <c r="L35" s="119" t="s">
        <v>36</v>
      </c>
      <c r="O35" s="415"/>
      <c r="P35" s="415"/>
    </row>
    <row r="36" spans="1:37" ht="60.65" customHeight="1" thickBot="1">
      <c r="A36" s="69"/>
      <c r="B36" s="436"/>
      <c r="C36" s="413"/>
      <c r="D36" s="413"/>
      <c r="E36" s="413"/>
      <c r="F36" s="413"/>
      <c r="G36" s="413"/>
      <c r="H36" s="437"/>
      <c r="I36" s="84"/>
      <c r="J36" s="397">
        <v>18000000</v>
      </c>
      <c r="K36" s="397"/>
      <c r="L36" s="2">
        <f>IF(J47&gt;0,(J36-J47)/J47,(J36-B47)/B47)</f>
        <v>7.6703135000628198E-2</v>
      </c>
      <c r="M36" s="351" t="s">
        <v>97</v>
      </c>
      <c r="N36" s="351"/>
      <c r="O36" s="416"/>
      <c r="P36" s="416"/>
    </row>
    <row r="37" spans="1:37" ht="22" customHeight="1">
      <c r="A37" s="69"/>
      <c r="B37" s="86"/>
      <c r="C37" s="86"/>
      <c r="D37" s="87"/>
      <c r="E37" s="88"/>
      <c r="F37" s="89"/>
      <c r="G37" s="89"/>
      <c r="H37" s="5"/>
      <c r="I37" s="84"/>
      <c r="J37" s="352" t="s">
        <v>38</v>
      </c>
      <c r="K37" s="352"/>
      <c r="N37" s="5"/>
      <c r="O37" s="6"/>
    </row>
    <row r="38" spans="1:37" ht="22" customHeight="1">
      <c r="A38" s="54" t="s">
        <v>179</v>
      </c>
      <c r="B38" s="86"/>
      <c r="C38" s="86"/>
      <c r="D38" s="87"/>
      <c r="E38" s="88"/>
      <c r="F38" s="89"/>
      <c r="G38" s="89"/>
      <c r="H38" s="5"/>
      <c r="J38" s="84" t="s">
        <v>37</v>
      </c>
      <c r="L38" s="120"/>
      <c r="M38" s="120"/>
      <c r="N38" s="5"/>
    </row>
    <row r="39" spans="1:37" ht="22" customHeight="1">
      <c r="A39" s="54"/>
      <c r="B39" s="353" t="s">
        <v>30</v>
      </c>
      <c r="C39" s="354"/>
      <c r="D39" s="355" t="s">
        <v>10</v>
      </c>
      <c r="E39" s="305" t="s">
        <v>108</v>
      </c>
      <c r="F39" s="323" t="s">
        <v>109</v>
      </c>
      <c r="G39" s="323" t="s">
        <v>31</v>
      </c>
      <c r="H39" s="5"/>
      <c r="I39" s="325" t="s">
        <v>110</v>
      </c>
      <c r="J39" s="347" t="s">
        <v>146</v>
      </c>
      <c r="K39" s="348"/>
      <c r="M39" s="327" t="s">
        <v>147</v>
      </c>
      <c r="N39" s="328"/>
    </row>
    <row r="40" spans="1:37" ht="24.65" customHeight="1">
      <c r="A40" s="69"/>
      <c r="B40" s="121" t="s">
        <v>130</v>
      </c>
      <c r="C40" s="122" t="s">
        <v>131</v>
      </c>
      <c r="D40" s="356"/>
      <c r="E40" s="311"/>
      <c r="F40" s="324"/>
      <c r="G40" s="324"/>
      <c r="I40" s="326"/>
      <c r="J40" s="349"/>
      <c r="K40" s="350"/>
      <c r="M40" s="329"/>
      <c r="N40" s="330"/>
    </row>
    <row r="41" spans="1:37" ht="40" customHeight="1">
      <c r="A41" s="69"/>
      <c r="B41" s="123">
        <f>IF(SUM(H11:H13,G17:G20,G23:G26,G29:G32)&gt;499999,SUM(H11:H13),"補助対象外")</f>
        <v>8500000</v>
      </c>
      <c r="C41" s="124">
        <f>IF(B41="補助対象外","-",SUM(G17:G20,G23:G26,G29:G32))</f>
        <v>545454</v>
      </c>
      <c r="D41" s="7">
        <f>IF(B41="補助対象外","補助対象外",IF((SUM(J11:J13)+M17+M23+M29)&gt;=14000000,14000000,SUM(J11:J13)+M17+M23+M29))</f>
        <v>6030302</v>
      </c>
      <c r="E41" s="125">
        <f>IF(B41="補助対象外","-",B41+C41-D41)</f>
        <v>3015152</v>
      </c>
      <c r="F41" s="126">
        <f>IF(B41="補助対象外","-",SUM(M11:M13,N17,N23,N29))</f>
        <v>456712</v>
      </c>
      <c r="G41" s="127" t="str">
        <f>IF(D41="補助対象外","",IF(D41&gt;=2000000,"訪問","書面"))</f>
        <v>訪問</v>
      </c>
      <c r="H41" s="128"/>
      <c r="I41" s="129" t="str">
        <f>IF(M41&gt;J41,"効果あり","効果なし")</f>
        <v>効果あり</v>
      </c>
      <c r="J41" s="298">
        <f>IF(D41="補助対象外","",IF(I47&gt;0,ROUNDUP(I47/1.1+F41+1,0),ROUNDUP(F41+B47/1.1+1,0)))</f>
        <v>17174413</v>
      </c>
      <c r="K41" s="299"/>
      <c r="L41" s="130"/>
      <c r="M41" s="300">
        <f>IF(AND(G79=W62,I47&gt;0),(B83+I47)/1.1,IF(AND(G79=W61,G80=W62,I47&gt;0),(B83+I47)/1.1+I77,IF(AND(G79=W61,G80=W61,I47&gt;0),I47/1.1+I77,IF(G79=W62,(B83+B47)/1.1,IF(AND(G79=W61,G80=W62),(B83+B47)/1.1+I77,(B47)/1.1+I77)))))</f>
        <v>19831152.088931296</v>
      </c>
      <c r="N41" s="301"/>
    </row>
    <row r="42" spans="1:37">
      <c r="F42" s="131"/>
      <c r="G42" s="131"/>
      <c r="X42" s="132" t="s">
        <v>58</v>
      </c>
      <c r="Y42" s="132" t="s">
        <v>29</v>
      </c>
      <c r="Z42" s="132" t="s">
        <v>71</v>
      </c>
      <c r="AA42" s="133" t="s">
        <v>74</v>
      </c>
      <c r="AB42" s="133" t="s">
        <v>86</v>
      </c>
      <c r="AC42" s="133" t="s">
        <v>20</v>
      </c>
      <c r="AD42" s="133" t="s">
        <v>78</v>
      </c>
      <c r="AE42" s="133" t="s">
        <v>153</v>
      </c>
      <c r="AF42" s="133" t="s">
        <v>5</v>
      </c>
      <c r="AG42" s="133" t="s">
        <v>6</v>
      </c>
      <c r="AH42" s="133" t="s">
        <v>77</v>
      </c>
      <c r="AI42" s="133" t="s">
        <v>76</v>
      </c>
      <c r="AJ42" s="133" t="s">
        <v>103</v>
      </c>
      <c r="AK42" s="133"/>
    </row>
    <row r="43" spans="1:37" ht="21" customHeight="1">
      <c r="A43" s="134" t="s">
        <v>180</v>
      </c>
      <c r="B43" s="135"/>
      <c r="C43" s="135"/>
      <c r="D43" s="135"/>
      <c r="E43" s="135"/>
      <c r="F43" s="135"/>
      <c r="X43" s="132" t="s">
        <v>28</v>
      </c>
      <c r="Y43" s="132" t="s">
        <v>145</v>
      </c>
      <c r="Z43" s="132" t="s">
        <v>73</v>
      </c>
      <c r="AA43" s="132" t="s">
        <v>161</v>
      </c>
      <c r="AB43" s="132" t="str">
        <f>C62</f>
        <v>―</v>
      </c>
      <c r="AC43" s="136">
        <v>0.86199999999999999</v>
      </c>
      <c r="AD43" s="132"/>
      <c r="AE43" s="132"/>
      <c r="AF43" s="132"/>
      <c r="AG43" s="132"/>
      <c r="AH43" s="8">
        <f>IF(AB43=$W$62,IF(AND($C$52&gt;0,$O$52&gt;0,$E$52&gt;0),($E$52-$H$52-$I$52-$J$52-$K$52)*($O$52/$C$52)*(1/(1-AC43)-1),IF(AND($C$52&gt;0,$O$52&gt;0,$E$52&lt;=0),$D$52*($O$52/$C$52)*(1/(1-AC43)-1),0)),0)</f>
        <v>0</v>
      </c>
      <c r="AI43" s="132"/>
      <c r="AJ43" s="9"/>
      <c r="AK43" s="9"/>
    </row>
    <row r="44" spans="1:37" ht="20.5" customHeight="1">
      <c r="A44" s="137" t="s">
        <v>43</v>
      </c>
      <c r="B44" s="135"/>
      <c r="C44" s="135"/>
      <c r="D44" s="135"/>
      <c r="E44" s="135"/>
      <c r="F44" s="135"/>
      <c r="X44" s="132" t="s">
        <v>28</v>
      </c>
      <c r="Y44" s="132" t="s">
        <v>61</v>
      </c>
      <c r="Z44" s="132" t="s">
        <v>73</v>
      </c>
      <c r="AA44" s="132" t="s">
        <v>161</v>
      </c>
      <c r="AB44" s="132" t="str">
        <f>E62</f>
        <v>―</v>
      </c>
      <c r="AC44" s="136">
        <v>0.4</v>
      </c>
      <c r="AD44" s="132"/>
      <c r="AE44" s="132"/>
      <c r="AF44" s="132"/>
      <c r="AG44" s="132"/>
      <c r="AH44" s="8">
        <f t="shared" ref="AH44:AH47" si="16">IF(AB44=$W$62,IF(AND($C$52&gt;0,$O$52&gt;0,$E$52&gt;0),($E$52-$H$52-$I$52-$J$52-$K$52)*($O$52/$C$52)*(1/(1-AC44)-1),IF(AND($C$52&gt;0,$O$52&gt;0,$E$52&lt;=0),$D$52*($O$52/$C$52)*(1/(1-AC44)-1),0)),0)</f>
        <v>0</v>
      </c>
      <c r="AI44" s="132"/>
      <c r="AJ44" s="9"/>
      <c r="AK44" s="9"/>
    </row>
    <row r="45" spans="1:37" ht="11.15" customHeight="1">
      <c r="A45" s="138"/>
      <c r="B45" s="294" t="s">
        <v>39</v>
      </c>
      <c r="C45" s="302" t="s">
        <v>150</v>
      </c>
      <c r="D45" s="140"/>
      <c r="E45" s="141"/>
      <c r="F45" s="141"/>
      <c r="G45" s="141"/>
      <c r="H45" s="141"/>
      <c r="I45" s="296" t="s">
        <v>107</v>
      </c>
      <c r="J45" s="297" t="s">
        <v>148</v>
      </c>
      <c r="X45" s="132" t="s">
        <v>28</v>
      </c>
      <c r="Y45" s="132" t="s">
        <v>62</v>
      </c>
      <c r="Z45" s="132" t="s">
        <v>73</v>
      </c>
      <c r="AA45" s="132" t="s">
        <v>161</v>
      </c>
      <c r="AB45" s="132" t="str">
        <f>G62</f>
        <v>✓</v>
      </c>
      <c r="AC45" s="132">
        <v>0.18</v>
      </c>
      <c r="AD45" s="132"/>
      <c r="AE45" s="132"/>
      <c r="AF45" s="132"/>
      <c r="AG45" s="132"/>
      <c r="AH45" s="8">
        <f t="shared" si="16"/>
        <v>369008.96003431862</v>
      </c>
      <c r="AI45" s="132"/>
      <c r="AJ45" s="9"/>
      <c r="AK45" s="9"/>
    </row>
    <row r="46" spans="1:37" ht="20.149999999999999" customHeight="1" thickBot="1">
      <c r="A46" s="138"/>
      <c r="B46" s="295"/>
      <c r="C46" s="303"/>
      <c r="D46" s="64" t="s">
        <v>4</v>
      </c>
      <c r="E46" s="142" t="s">
        <v>17</v>
      </c>
      <c r="F46" s="142" t="s">
        <v>40</v>
      </c>
      <c r="G46" s="64" t="s">
        <v>163</v>
      </c>
      <c r="H46" s="139" t="s">
        <v>41</v>
      </c>
      <c r="I46" s="296"/>
      <c r="J46" s="297"/>
      <c r="X46" s="132" t="s">
        <v>28</v>
      </c>
      <c r="Y46" s="132" t="s">
        <v>152</v>
      </c>
      <c r="Z46" s="132" t="s">
        <v>73</v>
      </c>
      <c r="AA46" s="132" t="s">
        <v>79</v>
      </c>
      <c r="AB46" s="132" t="str">
        <f>I62</f>
        <v>―</v>
      </c>
      <c r="AC46" s="132">
        <v>0.17</v>
      </c>
      <c r="AD46" s="132">
        <v>0.05</v>
      </c>
      <c r="AE46" s="132">
        <v>0.19</v>
      </c>
      <c r="AF46" s="132">
        <f>IF(AB46=$W$62,IF(AND($C$52&gt;0,$O$52&gt;0,$E$52&gt;0),AD46*$O$52/$C$52*($E$52-$K$52),IF(AND($C$52&gt;0,$O$52&gt;0,$E$52&lt;=0),AD46*$O$52/$C$52*($D$52-$K$52),0)),0)</f>
        <v>0</v>
      </c>
      <c r="AG46" s="8">
        <f>IF(AB46=$W$62,IF(I$52&gt;0,I$52*AE$46,0),0)</f>
        <v>0</v>
      </c>
      <c r="AH46" s="8">
        <f t="shared" si="16"/>
        <v>0</v>
      </c>
      <c r="AI46" s="132"/>
      <c r="AJ46" s="9"/>
      <c r="AK46" s="9"/>
    </row>
    <row r="47" spans="1:37" ht="30" customHeight="1" thickBot="1">
      <c r="A47" s="138"/>
      <c r="B47" s="212">
        <f>D52+D53</f>
        <v>21248237</v>
      </c>
      <c r="C47" s="10">
        <f>SUM(D47:H47)</f>
        <v>2858767</v>
      </c>
      <c r="D47" s="155">
        <f>15615*2+127628*3</f>
        <v>414114</v>
      </c>
      <c r="E47" s="212">
        <f>78623*2+190621*3</f>
        <v>729109</v>
      </c>
      <c r="F47" s="212">
        <f>84067*2+195110*3</f>
        <v>753464</v>
      </c>
      <c r="G47" s="155">
        <f>10980*2+192110*3</f>
        <v>598290</v>
      </c>
      <c r="H47" s="155">
        <f>11933*2+113308*3</f>
        <v>363790</v>
      </c>
      <c r="I47" s="144">
        <f>B47-C47</f>
        <v>18389470</v>
      </c>
      <c r="J47" s="145">
        <f>I47/1.1</f>
        <v>16717699.999999998</v>
      </c>
      <c r="X47" s="132" t="s">
        <v>28</v>
      </c>
      <c r="Y47" s="132" t="s">
        <v>129</v>
      </c>
      <c r="Z47" s="146" t="s">
        <v>73</v>
      </c>
      <c r="AA47" s="132" t="s">
        <v>161</v>
      </c>
      <c r="AB47" s="132" t="str">
        <f>K62</f>
        <v>―</v>
      </c>
      <c r="AC47" s="132">
        <v>0.28000000000000003</v>
      </c>
      <c r="AD47" s="132"/>
      <c r="AE47" s="132"/>
      <c r="AF47" s="132"/>
      <c r="AG47" s="132"/>
      <c r="AH47" s="8">
        <f t="shared" si="16"/>
        <v>0</v>
      </c>
      <c r="AI47" s="132"/>
      <c r="AJ47" s="9"/>
      <c r="AK47" s="9"/>
    </row>
    <row r="48" spans="1:37" ht="13.5" customHeight="1">
      <c r="A48" s="138"/>
      <c r="D48" s="135"/>
      <c r="E48" s="135"/>
      <c r="G48" s="147" t="s">
        <v>47</v>
      </c>
      <c r="X48" s="132" t="s">
        <v>28</v>
      </c>
      <c r="Y48" s="132" t="s">
        <v>63</v>
      </c>
      <c r="Z48" s="132" t="s">
        <v>73</v>
      </c>
      <c r="AA48" s="132" t="s">
        <v>104</v>
      </c>
      <c r="AB48" s="132" t="str">
        <f>M62</f>
        <v>―</v>
      </c>
      <c r="AC48" s="132">
        <v>0.71</v>
      </c>
      <c r="AD48" s="132"/>
      <c r="AE48" s="132"/>
      <c r="AF48" s="132"/>
      <c r="AG48" s="132"/>
      <c r="AH48" s="8"/>
      <c r="AI48" s="9">
        <f>IF(AB48=$W$62,IF($L$52&gt;0,$AJ48*$O$52/10*1141*AC48,0),0)</f>
        <v>0</v>
      </c>
      <c r="AJ48" s="9">
        <v>1.04</v>
      </c>
      <c r="AK48" s="9"/>
    </row>
    <row r="49" spans="1:37" ht="21" customHeight="1">
      <c r="A49" s="137" t="s">
        <v>143</v>
      </c>
      <c r="B49" s="148"/>
      <c r="C49" s="148"/>
      <c r="D49" s="135"/>
      <c r="E49" s="135"/>
      <c r="F49" s="149"/>
      <c r="G49" s="149"/>
      <c r="N49" s="137" t="s">
        <v>187</v>
      </c>
      <c r="X49" s="132" t="s">
        <v>28</v>
      </c>
      <c r="Y49" s="132" t="s">
        <v>59</v>
      </c>
      <c r="Z49" s="132" t="s">
        <v>73</v>
      </c>
      <c r="AA49" s="132" t="s">
        <v>161</v>
      </c>
      <c r="AB49" s="132" t="str">
        <f>C64</f>
        <v>―</v>
      </c>
      <c r="AC49" s="132">
        <v>0.32</v>
      </c>
      <c r="AD49" s="132"/>
      <c r="AE49" s="132"/>
      <c r="AF49" s="132"/>
      <c r="AG49" s="132"/>
      <c r="AH49" s="8">
        <f t="shared" ref="AH49:AH51" si="17">IF(AB49=$W$62,IF(AND($C$52&gt;0,$O$52&gt;0,$E$52&gt;0),($E$52-$H$52-$I$52-$J$52-$K$52)*($O$52/$C$52)*(1/(1-AC49)-1),IF(AND($C$52&gt;0,$O$52&gt;0,$E$52&lt;=0),$D$52*($O$52/$C$52)*(1/(1-AC49)-1),0)),0)</f>
        <v>0</v>
      </c>
      <c r="AI49" s="132"/>
      <c r="AJ49" s="9"/>
      <c r="AK49" s="9"/>
    </row>
    <row r="50" spans="1:37" ht="11.5" customHeight="1">
      <c r="A50" s="138"/>
      <c r="B50" s="304" t="s">
        <v>53</v>
      </c>
      <c r="C50" s="305" t="s">
        <v>164</v>
      </c>
      <c r="D50" s="307" t="s">
        <v>175</v>
      </c>
      <c r="E50" s="248" t="s">
        <v>107</v>
      </c>
      <c r="F50" s="248" t="s">
        <v>148</v>
      </c>
      <c r="G50" s="309" t="s">
        <v>171</v>
      </c>
      <c r="H50" s="150"/>
      <c r="I50" s="150"/>
      <c r="J50" s="141"/>
      <c r="K50" s="141"/>
      <c r="L50" s="151"/>
      <c r="N50" s="325" t="s">
        <v>53</v>
      </c>
      <c r="O50" s="323" t="s">
        <v>154</v>
      </c>
      <c r="X50" s="132" t="s">
        <v>28</v>
      </c>
      <c r="Y50" s="132" t="s">
        <v>66</v>
      </c>
      <c r="Z50" s="132" t="s">
        <v>73</v>
      </c>
      <c r="AA50" s="132" t="s">
        <v>161</v>
      </c>
      <c r="AB50" s="132" t="str">
        <f>E64</f>
        <v>―</v>
      </c>
      <c r="AC50" s="132">
        <v>0.24</v>
      </c>
      <c r="AD50" s="132"/>
      <c r="AE50" s="132"/>
      <c r="AF50" s="132"/>
      <c r="AG50" s="132"/>
      <c r="AH50" s="8">
        <f t="shared" si="17"/>
        <v>0</v>
      </c>
      <c r="AI50" s="132"/>
      <c r="AJ50" s="9"/>
      <c r="AK50" s="9"/>
    </row>
    <row r="51" spans="1:37" ht="21.65" customHeight="1" thickBot="1">
      <c r="A51" s="138"/>
      <c r="B51" s="304"/>
      <c r="C51" s="306"/>
      <c r="D51" s="308"/>
      <c r="E51" s="250"/>
      <c r="F51" s="250"/>
      <c r="G51" s="310"/>
      <c r="H51" s="64" t="s">
        <v>4</v>
      </c>
      <c r="I51" s="142" t="s">
        <v>17</v>
      </c>
      <c r="J51" s="142" t="s">
        <v>40</v>
      </c>
      <c r="K51" s="64" t="s">
        <v>163</v>
      </c>
      <c r="L51" s="152" t="s">
        <v>41</v>
      </c>
      <c r="N51" s="326"/>
      <c r="O51" s="419"/>
      <c r="X51" s="132" t="s">
        <v>28</v>
      </c>
      <c r="Y51" s="132" t="s">
        <v>22</v>
      </c>
      <c r="Z51" s="132" t="s">
        <v>73</v>
      </c>
      <c r="AA51" s="132" t="s">
        <v>161</v>
      </c>
      <c r="AB51" s="132" t="str">
        <f>G64</f>
        <v>―</v>
      </c>
      <c r="AC51" s="132">
        <v>0.24</v>
      </c>
      <c r="AD51" s="132"/>
      <c r="AE51" s="132"/>
      <c r="AF51" s="132"/>
      <c r="AG51" s="132"/>
      <c r="AH51" s="8">
        <f t="shared" si="17"/>
        <v>0</v>
      </c>
      <c r="AI51" s="132"/>
      <c r="AJ51" s="9"/>
      <c r="AK51" s="9"/>
    </row>
    <row r="52" spans="1:37" ht="30" customHeight="1" thickBot="1">
      <c r="A52" s="153"/>
      <c r="B52" s="154" t="s">
        <v>54</v>
      </c>
      <c r="C52" s="155">
        <v>200</v>
      </c>
      <c r="D52" s="212">
        <f>1123633*2</f>
        <v>2247266</v>
      </c>
      <c r="E52" s="156">
        <f>D52-G52</f>
        <v>1944915.7447283743</v>
      </c>
      <c r="F52" s="157">
        <f>E52/1.1</f>
        <v>1768105.2224803402</v>
      </c>
      <c r="G52" s="36">
        <f>SUM(H52:L52)</f>
        <v>302350.25527162559</v>
      </c>
      <c r="H52" s="36">
        <f>IF($D52&gt;0,$D$47*$D52/$B$47,"")</f>
        <v>43797.718950706359</v>
      </c>
      <c r="I52" s="36">
        <f>IF($D52&gt;0,$E$47*$D52/$B$47,"")</f>
        <v>77112.367769335411</v>
      </c>
      <c r="J52" s="36">
        <f>IF($D52&gt;0,$F$47*$D52/$B$47,"")</f>
        <v>79688.212693787253</v>
      </c>
      <c r="K52" s="36">
        <f>IF($D52&gt;0,$G$47*$D52/$B$47,"")</f>
        <v>63276.6273804269</v>
      </c>
      <c r="L52" s="36">
        <f>IF($D52&gt;0,$H$47*$D52/$B$47,"")</f>
        <v>38475.328477369672</v>
      </c>
      <c r="N52" s="154" t="s">
        <v>54</v>
      </c>
      <c r="O52" s="155">
        <v>200</v>
      </c>
      <c r="X52" s="132" t="s">
        <v>28</v>
      </c>
      <c r="Y52" s="132" t="s">
        <v>72</v>
      </c>
      <c r="Z52" s="146" t="s">
        <v>87</v>
      </c>
      <c r="AA52" s="146" t="s">
        <v>178</v>
      </c>
      <c r="AB52" s="132" t="str">
        <f>I64</f>
        <v>―</v>
      </c>
      <c r="AC52" s="132">
        <v>0.05</v>
      </c>
      <c r="AD52" s="132">
        <v>0.03</v>
      </c>
      <c r="AE52" s="132"/>
      <c r="AF52" s="132">
        <f>IF(AB52=$W$62,IF(AND($C$52&gt;0,$O$52&gt;0,$E$52&gt;0),AD52*$O$52/$C$52*($E$52-$K$52),IF(AND($C$52&gt;0,$O$52&gt;0,$E$52&lt;=0),AD52*$O$52/$C$52*($D$52-$K$52),0)),0)</f>
        <v>0</v>
      </c>
      <c r="AG52" s="8">
        <f>IF(AB52=$W$62,IF(I$52&gt;0,I$52*AC$52,0),0)</f>
        <v>0</v>
      </c>
      <c r="AH52" s="132"/>
      <c r="AI52" s="132"/>
      <c r="AJ52" s="9"/>
      <c r="AK52" s="9"/>
    </row>
    <row r="53" spans="1:37" ht="30" customHeight="1" thickBot="1">
      <c r="A53" s="153"/>
      <c r="B53" s="154" t="s">
        <v>55</v>
      </c>
      <c r="C53" s="155">
        <v>30</v>
      </c>
      <c r="D53" s="212">
        <f>6333657*3</f>
        <v>19000971</v>
      </c>
      <c r="E53" s="156">
        <f t="shared" ref="E53:E56" si="18">D53-G53</f>
        <v>16444554.255271625</v>
      </c>
      <c r="F53" s="158">
        <f t="shared" ref="F53:F56" si="19">E53/1.1</f>
        <v>14949594.777519658</v>
      </c>
      <c r="G53" s="36">
        <f>SUM(H53:L53)</f>
        <v>2556416.7447283743</v>
      </c>
      <c r="H53" s="36">
        <f>IF($D53&gt;0,$D$47*$D53/$B$47,"")</f>
        <v>370316.28104929364</v>
      </c>
      <c r="I53" s="36">
        <f>IF($D53&gt;0,$E$47*$D53/$B$47,"")</f>
        <v>651996.6322306646</v>
      </c>
      <c r="J53" s="36">
        <f>IF($D53&gt;0,$F$47*$D53/$B$47,"")</f>
        <v>673775.7873062127</v>
      </c>
      <c r="K53" s="36">
        <f>IF($D53&gt;0,$G$47*$D53/$B$47,"")</f>
        <v>535013.37261957314</v>
      </c>
      <c r="L53" s="36">
        <f>IF($D53&gt;0,$H$47*$D53/$B$47,"")</f>
        <v>325314.67152263032</v>
      </c>
      <c r="N53" s="154" t="s">
        <v>55</v>
      </c>
      <c r="O53" s="155">
        <v>15</v>
      </c>
      <c r="X53" s="132" t="s">
        <v>28</v>
      </c>
      <c r="Y53" s="132" t="s">
        <v>80</v>
      </c>
      <c r="Z53" s="132" t="s">
        <v>73</v>
      </c>
      <c r="AA53" s="132" t="s">
        <v>161</v>
      </c>
      <c r="AB53" s="132" t="str">
        <f>K64</f>
        <v>✓</v>
      </c>
      <c r="AC53" s="136">
        <v>0.61</v>
      </c>
      <c r="AD53" s="132"/>
      <c r="AE53" s="132"/>
      <c r="AF53" s="132"/>
      <c r="AG53" s="132"/>
      <c r="AH53" s="8">
        <f t="shared" ref="AH53:AH55" si="20">IF(AB53=$W$62,IF(AND($C$52&gt;0,$O$52&gt;0,$E$52&gt;0),($E$52-$H$52-$I$52-$J$52-$K$52)*($O$52/$C$52)*(1/(1-AC53)-1),IF(AND($C$52&gt;0,$O$52&gt;0,$E$52&lt;=0),$D$52*($O$52/$C$52)*(1/(1-AC53)-1),0)),0)</f>
        <v>2629320.253691826</v>
      </c>
      <c r="AI53" s="132"/>
      <c r="AJ53" s="9"/>
      <c r="AK53" s="9"/>
    </row>
    <row r="54" spans="1:37" ht="30" customHeight="1" thickBot="1">
      <c r="A54" s="153"/>
      <c r="B54" s="154" t="s">
        <v>56</v>
      </c>
      <c r="C54" s="155"/>
      <c r="D54" s="143"/>
      <c r="E54" s="156">
        <f t="shared" si="18"/>
        <v>0</v>
      </c>
      <c r="F54" s="158">
        <f t="shared" si="19"/>
        <v>0</v>
      </c>
      <c r="G54" s="36">
        <f>SUM(H54:L54)</f>
        <v>0</v>
      </c>
      <c r="H54" s="36" t="str">
        <f>IF($D54&gt;0,$D$47*$D54/$B$47,"")</f>
        <v/>
      </c>
      <c r="I54" s="36" t="str">
        <f>IF($D54&gt;0,$E$47*$D54/$B$47,"")</f>
        <v/>
      </c>
      <c r="J54" s="36" t="str">
        <f>IF($D54&gt;0,$F$47*$D54/$B$47,"")</f>
        <v/>
      </c>
      <c r="K54" s="36" t="str">
        <f>IF($D54&gt;0,$G$47*$D54/$B$47,"")</f>
        <v/>
      </c>
      <c r="L54" s="36" t="str">
        <f>IF($D54&gt;0,$H$47*$D54/$B$47,"")</f>
        <v/>
      </c>
      <c r="N54" s="154" t="s">
        <v>56</v>
      </c>
      <c r="O54" s="155"/>
      <c r="X54" s="132" t="s">
        <v>28</v>
      </c>
      <c r="Y54" s="132" t="s">
        <v>82</v>
      </c>
      <c r="Z54" s="132" t="s">
        <v>73</v>
      </c>
      <c r="AA54" s="132" t="s">
        <v>161</v>
      </c>
      <c r="AB54" s="132" t="str">
        <f>M64</f>
        <v>―</v>
      </c>
      <c r="AC54" s="136">
        <v>0.48499999999999999</v>
      </c>
      <c r="AD54" s="132">
        <v>0.03</v>
      </c>
      <c r="AE54" s="132"/>
      <c r="AF54" s="132">
        <f>IF(AB54=$W$62,IF(AND($C$52&gt;0,$O$52&gt;0,$E$52&gt;0),AD54*$O$52/$C$52*($E$52-$K$52),IF(AND($C$52&gt;0,$O$52&gt;0,$E$52&lt;=0),AD54*$O$52/$C$52*($D$52-$K$52),0)),0)</f>
        <v>0</v>
      </c>
      <c r="AG54" s="132"/>
      <c r="AH54" s="8">
        <f t="shared" si="20"/>
        <v>0</v>
      </c>
      <c r="AI54" s="132"/>
      <c r="AJ54" s="9"/>
      <c r="AK54" s="9"/>
    </row>
    <row r="55" spans="1:37" ht="30" customHeight="1" thickBot="1">
      <c r="A55" s="153"/>
      <c r="B55" s="154" t="s">
        <v>57</v>
      </c>
      <c r="C55" s="155"/>
      <c r="D55" s="143"/>
      <c r="E55" s="156">
        <f t="shared" si="18"/>
        <v>0</v>
      </c>
      <c r="F55" s="158">
        <f t="shared" si="19"/>
        <v>0</v>
      </c>
      <c r="G55" s="36">
        <f>SUM(H55:L55)</f>
        <v>0</v>
      </c>
      <c r="H55" s="36" t="str">
        <f>IF($D55&gt;0,$D$47*$D55/$B$47,"")</f>
        <v/>
      </c>
      <c r="I55" s="36" t="str">
        <f>IF($D55&gt;0,$E$47*$D55/$B$47,"")</f>
        <v/>
      </c>
      <c r="J55" s="36" t="str">
        <f>IF($D55&gt;0,$F$47*$D55/$B$47,"")</f>
        <v/>
      </c>
      <c r="K55" s="36" t="str">
        <f>IF($D55&gt;0,$G$47*$D55/$B$47,"")</f>
        <v/>
      </c>
      <c r="L55" s="36" t="str">
        <f>IF($D55&gt;0,$H$47*$D55/$B$47,"")</f>
        <v/>
      </c>
      <c r="N55" s="154" t="s">
        <v>57</v>
      </c>
      <c r="O55" s="155"/>
      <c r="X55" s="132" t="s">
        <v>28</v>
      </c>
      <c r="Y55" s="132" t="s">
        <v>84</v>
      </c>
      <c r="Z55" s="132" t="s">
        <v>73</v>
      </c>
      <c r="AA55" s="132" t="s">
        <v>161</v>
      </c>
      <c r="AB55" s="132" t="str">
        <f>C66</f>
        <v>―</v>
      </c>
      <c r="AC55" s="136">
        <v>0.86199999999999999</v>
      </c>
      <c r="AD55" s="132"/>
      <c r="AE55" s="132"/>
      <c r="AF55" s="132"/>
      <c r="AG55" s="132"/>
      <c r="AH55" s="8">
        <f t="shared" si="20"/>
        <v>0</v>
      </c>
      <c r="AI55" s="132"/>
      <c r="AJ55" s="9"/>
      <c r="AK55" s="9"/>
    </row>
    <row r="56" spans="1:37" ht="30" customHeight="1" thickBot="1">
      <c r="A56" s="153"/>
      <c r="B56" s="154" t="s">
        <v>7</v>
      </c>
      <c r="C56" s="155"/>
      <c r="D56" s="143"/>
      <c r="E56" s="156">
        <f t="shared" si="18"/>
        <v>0</v>
      </c>
      <c r="F56" s="158">
        <f t="shared" si="19"/>
        <v>0</v>
      </c>
      <c r="G56" s="36">
        <f t="shared" ref="G56" si="21">SUM(H56:L56)</f>
        <v>0</v>
      </c>
      <c r="H56" s="36" t="str">
        <f>IF($D56&gt;0,$D$47*$D56/$B$47,"")</f>
        <v/>
      </c>
      <c r="I56" s="36" t="str">
        <f>IF($D56&gt;0,$E$47*$D56/$B$47,"")</f>
        <v/>
      </c>
      <c r="J56" s="36" t="str">
        <f>IF($D56&gt;0,$F$47*$D56/$B$47,"")</f>
        <v/>
      </c>
      <c r="K56" s="36" t="str">
        <f>IF($D56&gt;0,$G$47*$D56/$B$47,"")</f>
        <v/>
      </c>
      <c r="L56" s="36" t="str">
        <f>IF($D56&gt;0,$H$47*$D56/$B$47,"")</f>
        <v/>
      </c>
      <c r="N56" s="154" t="s">
        <v>7</v>
      </c>
      <c r="O56" s="155"/>
      <c r="X56" s="132" t="s">
        <v>50</v>
      </c>
      <c r="Y56" s="132" t="s">
        <v>24</v>
      </c>
      <c r="Z56" s="132" t="s">
        <v>75</v>
      </c>
      <c r="AA56" s="132" t="s">
        <v>156</v>
      </c>
      <c r="AB56" s="132" t="str">
        <f>C68</f>
        <v>✓</v>
      </c>
      <c r="AC56" s="132">
        <v>0.1</v>
      </c>
      <c r="AD56" s="132"/>
      <c r="AE56" s="132"/>
      <c r="AF56" s="132">
        <f>IF(AB56=$W$62,IF(AND($E$53&gt;0,$C$53&gt;0,$O$53&gt;0),($E$53-$K$53)*$O$53/$C$53*AC56,IF(AND($C$53&gt;0,$O$53&gt;0,$E$53&lt;=0),AC56*$O$53/$C$53*($D$53-$K$53),0)),0)</f>
        <v>795477.04413260263</v>
      </c>
      <c r="AG56" s="132"/>
      <c r="AH56" s="132"/>
      <c r="AI56" s="132"/>
      <c r="AJ56" s="9"/>
      <c r="AK56" s="9"/>
    </row>
    <row r="57" spans="1:37" ht="17.149999999999999" customHeight="1">
      <c r="A57" s="138"/>
      <c r="B57" s="135"/>
      <c r="C57" s="135"/>
      <c r="D57" s="135"/>
      <c r="E57" s="135"/>
      <c r="F57" s="159"/>
      <c r="X57" s="132" t="s">
        <v>50</v>
      </c>
      <c r="Y57" s="132" t="s">
        <v>67</v>
      </c>
      <c r="Z57" s="132" t="s">
        <v>75</v>
      </c>
      <c r="AA57" s="132" t="s">
        <v>156</v>
      </c>
      <c r="AB57" s="132" t="str">
        <f>E68</f>
        <v>―</v>
      </c>
      <c r="AC57" s="132">
        <v>0.1</v>
      </c>
      <c r="AD57" s="132"/>
      <c r="AE57" s="132"/>
      <c r="AF57" s="132">
        <f t="shared" ref="AF57:AF59" si="22">IF(AB57=$W$62,IF(AND($E$53&gt;0,$C$53&gt;0,$O$53&gt;0),($E$53-$K$53)*$O$53/$C$53*AC57,IF(AND($C$53&gt;0,$O$53&gt;0,$E$53&lt;=0),AC57*$O$53/$C$53*($D$53-$K$53),0)),0)</f>
        <v>0</v>
      </c>
      <c r="AG57" s="132"/>
      <c r="AH57" s="132"/>
      <c r="AI57" s="132"/>
      <c r="AJ57" s="9"/>
      <c r="AK57" s="9"/>
    </row>
    <row r="58" spans="1:37" s="120" customFormat="1" ht="21.5" customHeight="1">
      <c r="A58" s="134" t="s">
        <v>188</v>
      </c>
      <c r="B58" s="159"/>
      <c r="C58" s="159"/>
      <c r="D58" s="159"/>
      <c r="E58" s="159"/>
      <c r="X58" s="132" t="s">
        <v>50</v>
      </c>
      <c r="Y58" s="132" t="s">
        <v>68</v>
      </c>
      <c r="Z58" s="132" t="s">
        <v>75</v>
      </c>
      <c r="AA58" s="132" t="s">
        <v>156</v>
      </c>
      <c r="AB58" s="160" t="str">
        <f>G68</f>
        <v>―</v>
      </c>
      <c r="AC58" s="132">
        <v>0.1</v>
      </c>
      <c r="AD58" s="132"/>
      <c r="AE58" s="132"/>
      <c r="AF58" s="132">
        <f t="shared" si="22"/>
        <v>0</v>
      </c>
      <c r="AG58" s="160"/>
      <c r="AH58" s="160"/>
      <c r="AI58" s="160"/>
      <c r="AJ58" s="11"/>
      <c r="AK58" s="11"/>
    </row>
    <row r="59" spans="1:37" ht="19" customHeight="1">
      <c r="A59" s="134" t="s">
        <v>48</v>
      </c>
      <c r="B59" s="135"/>
      <c r="C59" s="135"/>
      <c r="D59" s="135"/>
      <c r="E59" s="135"/>
      <c r="F59" s="135"/>
      <c r="X59" s="132" t="s">
        <v>50</v>
      </c>
      <c r="Y59" s="132" t="s">
        <v>69</v>
      </c>
      <c r="Z59" s="132" t="s">
        <v>75</v>
      </c>
      <c r="AA59" s="132" t="s">
        <v>156</v>
      </c>
      <c r="AB59" s="132" t="str">
        <f>I68</f>
        <v>―</v>
      </c>
      <c r="AC59" s="132">
        <v>0.1</v>
      </c>
      <c r="AD59" s="132"/>
      <c r="AE59" s="132"/>
      <c r="AF59" s="132">
        <f t="shared" si="22"/>
        <v>0</v>
      </c>
      <c r="AG59" s="132"/>
      <c r="AH59" s="132"/>
      <c r="AI59" s="132"/>
      <c r="AJ59" s="9"/>
      <c r="AK59" s="9"/>
    </row>
    <row r="60" spans="1:37" ht="19" customHeight="1">
      <c r="A60" s="161" t="s">
        <v>51</v>
      </c>
      <c r="B60" s="135"/>
      <c r="C60" s="135"/>
      <c r="D60" s="135"/>
      <c r="E60" s="135"/>
      <c r="F60" s="135"/>
      <c r="X60" s="132" t="s">
        <v>50</v>
      </c>
      <c r="Y60" s="49" t="s">
        <v>91</v>
      </c>
      <c r="Z60" s="133" t="s">
        <v>73</v>
      </c>
      <c r="AA60" s="132" t="s">
        <v>104</v>
      </c>
      <c r="AB60" s="133" t="str">
        <f>K68</f>
        <v>―</v>
      </c>
      <c r="AC60" s="133">
        <v>0.75</v>
      </c>
      <c r="AD60" s="133"/>
      <c r="AE60" s="133"/>
      <c r="AF60" s="133"/>
      <c r="AG60" s="133"/>
      <c r="AH60" s="9"/>
      <c r="AI60" s="9">
        <f>IF(AB60=$W$62,IF($L$53&gt;0,$AJ60*$O$53/10*1141*AC60,0),0)</f>
        <v>0</v>
      </c>
      <c r="AJ60" s="9">
        <v>75.040000000000006</v>
      </c>
      <c r="AK60" s="9"/>
    </row>
    <row r="61" spans="1:37" ht="23.25" customHeight="1" thickBot="1">
      <c r="A61" s="138"/>
      <c r="B61" s="162" t="s">
        <v>58</v>
      </c>
      <c r="C61" s="251" t="s">
        <v>160</v>
      </c>
      <c r="D61" s="252"/>
      <c r="E61" s="252"/>
      <c r="F61" s="252"/>
      <c r="G61" s="252"/>
      <c r="H61" s="252"/>
      <c r="I61" s="252"/>
      <c r="J61" s="252"/>
      <c r="K61" s="252"/>
      <c r="L61" s="252"/>
      <c r="M61" s="253"/>
      <c r="N61" s="254"/>
      <c r="O61" s="163"/>
      <c r="P61" s="163"/>
      <c r="Q61" s="163"/>
      <c r="S61" s="163"/>
      <c r="T61" s="163"/>
      <c r="U61" s="163"/>
      <c r="V61" s="163"/>
      <c r="W61" s="163" t="s">
        <v>186</v>
      </c>
      <c r="X61" s="132" t="s">
        <v>27</v>
      </c>
      <c r="Y61" s="132" t="s">
        <v>66</v>
      </c>
      <c r="Z61" s="132" t="s">
        <v>73</v>
      </c>
      <c r="AA61" s="132" t="s">
        <v>161</v>
      </c>
      <c r="AB61" s="132" t="str">
        <f>C70</f>
        <v>―</v>
      </c>
      <c r="AC61" s="132">
        <v>0.23</v>
      </c>
      <c r="AD61" s="132"/>
      <c r="AE61" s="132"/>
      <c r="AF61" s="132"/>
      <c r="AG61" s="132"/>
      <c r="AH61" s="8">
        <f>IF(AB61=$W$62,IF(AND($C$54&gt;0,$O$54&gt;0,$E$54&gt;0),($E$54-$H$54-$I$54-$J$54-$K$54)*($O$54/$C$54)*(1/(1-AC61)-1),IF(AND($C$54&gt;0,$O$54&gt;0,$E$54&lt;=0),$D$54*($O$54/$C$54)*(1/(1-AC61)-1),0)),0)</f>
        <v>0</v>
      </c>
      <c r="AI61" s="132"/>
      <c r="AJ61" s="9"/>
      <c r="AK61" s="9"/>
    </row>
    <row r="62" spans="1:37" ht="36" customHeight="1">
      <c r="A62" s="138"/>
      <c r="B62" s="238" t="s">
        <v>49</v>
      </c>
      <c r="C62" s="164" t="s">
        <v>185</v>
      </c>
      <c r="D62" s="165" t="s">
        <v>144</v>
      </c>
      <c r="E62" s="166" t="s">
        <v>185</v>
      </c>
      <c r="F62" s="167" t="s">
        <v>61</v>
      </c>
      <c r="G62" s="168" t="s">
        <v>184</v>
      </c>
      <c r="H62" s="169" t="s">
        <v>158</v>
      </c>
      <c r="I62" s="166" t="s">
        <v>185</v>
      </c>
      <c r="J62" s="170" t="s">
        <v>21</v>
      </c>
      <c r="K62" s="168" t="s">
        <v>185</v>
      </c>
      <c r="L62" s="171" t="s">
        <v>129</v>
      </c>
      <c r="M62" s="166" t="s">
        <v>185</v>
      </c>
      <c r="N62" s="172" t="s">
        <v>63</v>
      </c>
      <c r="O62" s="173"/>
      <c r="P62" s="173"/>
      <c r="Q62" s="173"/>
      <c r="S62" s="174"/>
      <c r="T62" s="173"/>
      <c r="U62" s="173"/>
      <c r="V62" s="173"/>
      <c r="W62" s="163" t="s">
        <v>151</v>
      </c>
      <c r="X62" s="132" t="s">
        <v>27</v>
      </c>
      <c r="Y62" s="132" t="s">
        <v>22</v>
      </c>
      <c r="Z62" s="132" t="s">
        <v>73</v>
      </c>
      <c r="AA62" s="132" t="s">
        <v>161</v>
      </c>
      <c r="AB62" s="132" t="str">
        <f>E70</f>
        <v>―</v>
      </c>
      <c r="AC62" s="132">
        <v>0.23</v>
      </c>
      <c r="AD62" s="132"/>
      <c r="AE62" s="132"/>
      <c r="AF62" s="132"/>
      <c r="AG62" s="132"/>
      <c r="AH62" s="8">
        <f>IF(AB62=$W$62,IF(AND($C$54&gt;0,$O$54&gt;0,$E$54&gt;0),($E$54-$H$54-$I$54-$J$54-$K$54)*($O$54/$C$54)*(1/(1-AC62)-1),IF(AND($C$54&gt;0,$O$54&gt;0,$E$54&lt;=0),$D$54*($O$54/$C$54)*(1/(1-AC62)-1),0)),0)</f>
        <v>0</v>
      </c>
      <c r="AI62" s="132"/>
      <c r="AJ62" s="9"/>
      <c r="AK62" s="9"/>
    </row>
    <row r="63" spans="1:37" ht="21" customHeight="1">
      <c r="A63" s="138"/>
      <c r="B63" s="238"/>
      <c r="C63" s="241" t="s">
        <v>155</v>
      </c>
      <c r="D63" s="242"/>
      <c r="E63" s="255" t="s">
        <v>155</v>
      </c>
      <c r="F63" s="242"/>
      <c r="G63" s="255" t="s">
        <v>155</v>
      </c>
      <c r="H63" s="242"/>
      <c r="I63" s="255" t="s">
        <v>155</v>
      </c>
      <c r="J63" s="242"/>
      <c r="K63" s="255" t="s">
        <v>155</v>
      </c>
      <c r="L63" s="242"/>
      <c r="M63" s="256" t="s">
        <v>104</v>
      </c>
      <c r="N63" s="257"/>
      <c r="O63" s="173"/>
      <c r="P63" s="173"/>
      <c r="Q63" s="163"/>
      <c r="S63" s="163"/>
      <c r="T63" s="163"/>
      <c r="U63" s="163"/>
      <c r="V63" s="163"/>
      <c r="W63" s="163"/>
      <c r="X63" s="132" t="s">
        <v>27</v>
      </c>
      <c r="Y63" s="132" t="s">
        <v>23</v>
      </c>
      <c r="Z63" s="132" t="s">
        <v>73</v>
      </c>
      <c r="AA63" s="146" t="s">
        <v>177</v>
      </c>
      <c r="AB63" s="132" t="str">
        <f>G70</f>
        <v>―</v>
      </c>
      <c r="AC63" s="132">
        <v>0.38</v>
      </c>
      <c r="AD63" s="132">
        <v>7.0000000000000007E-2</v>
      </c>
      <c r="AE63" s="132"/>
      <c r="AF63" s="132">
        <f>IF(AB63=$W$62,IF(AND($E$54&gt;0,$C$54&gt;0,$O$54&gt;0),($E$54-$K$54)*$O$54/$C$54*AD63,IF(AND($C$54&gt;0,$O$54&gt;0,$E$54&lt;=0),AD63*$O$54/$C$54*($D$54-$K$54),0)),0)</f>
        <v>0</v>
      </c>
      <c r="AG63" s="132">
        <f>IF(AB63=$W$62,IF(I54&gt;0,I54*AC63,0),0)</f>
        <v>0</v>
      </c>
      <c r="AH63" s="132"/>
      <c r="AI63" s="132"/>
      <c r="AJ63" s="9"/>
      <c r="AK63" s="9"/>
    </row>
    <row r="64" spans="1:37" ht="36" customHeight="1">
      <c r="A64" s="138"/>
      <c r="B64" s="238"/>
      <c r="C64" s="175" t="s">
        <v>185</v>
      </c>
      <c r="D64" s="176" t="s">
        <v>60</v>
      </c>
      <c r="E64" s="177" t="s">
        <v>185</v>
      </c>
      <c r="F64" s="178" t="s">
        <v>157</v>
      </c>
      <c r="G64" s="177" t="s">
        <v>185</v>
      </c>
      <c r="H64" s="178" t="s">
        <v>22</v>
      </c>
      <c r="I64" s="177" t="s">
        <v>185</v>
      </c>
      <c r="J64" s="178" t="s">
        <v>72</v>
      </c>
      <c r="K64" s="179" t="s">
        <v>184</v>
      </c>
      <c r="L64" s="176" t="s">
        <v>80</v>
      </c>
      <c r="M64" s="179" t="s">
        <v>185</v>
      </c>
      <c r="N64" s="180" t="s">
        <v>82</v>
      </c>
      <c r="O64" s="163"/>
      <c r="P64" s="163"/>
      <c r="Q64" s="163"/>
      <c r="S64" s="163"/>
      <c r="T64" s="163"/>
      <c r="U64" s="163"/>
      <c r="V64" s="163"/>
      <c r="W64" s="163"/>
      <c r="X64" s="132" t="s">
        <v>27</v>
      </c>
      <c r="Y64" s="132" t="s">
        <v>25</v>
      </c>
      <c r="Z64" s="132" t="s">
        <v>73</v>
      </c>
      <c r="AA64" s="132" t="s">
        <v>161</v>
      </c>
      <c r="AB64" s="132" t="str">
        <f>I70</f>
        <v>―</v>
      </c>
      <c r="AC64" s="132">
        <v>0.61</v>
      </c>
      <c r="AD64" s="132"/>
      <c r="AE64" s="132"/>
      <c r="AF64" s="132"/>
      <c r="AG64" s="132"/>
      <c r="AH64" s="8">
        <f>IF(AB64=$W$62,IF(AND($C$54&gt;0,$O$54&gt;0,$E$54&gt;0),($E$54-$H$54-$I$54-$J$54-$K$54)*($O$54/$C$54)*(1/(1-AC64)-1),IF(AND($C$54&gt;0,$O$54&gt;0,$E$54&lt;=0),$D$54*($O$54/$C$54)*(1/(1-AC64)-1),0)),0)</f>
        <v>0</v>
      </c>
      <c r="AI64" s="132"/>
      <c r="AJ64" s="9"/>
      <c r="AK64" s="9"/>
    </row>
    <row r="65" spans="1:37" ht="21" customHeight="1" thickBot="1">
      <c r="A65" s="138"/>
      <c r="B65" s="238"/>
      <c r="C65" s="241" t="s">
        <v>155</v>
      </c>
      <c r="D65" s="242"/>
      <c r="E65" s="243" t="s">
        <v>155</v>
      </c>
      <c r="F65" s="240"/>
      <c r="G65" s="243" t="s">
        <v>155</v>
      </c>
      <c r="H65" s="240"/>
      <c r="I65" s="243" t="s">
        <v>177</v>
      </c>
      <c r="J65" s="240"/>
      <c r="K65" s="243" t="s">
        <v>155</v>
      </c>
      <c r="L65" s="240"/>
      <c r="M65" s="239" t="s">
        <v>155</v>
      </c>
      <c r="N65" s="258"/>
      <c r="O65" s="163"/>
      <c r="P65" s="163"/>
      <c r="Q65" s="163"/>
      <c r="S65" s="163"/>
      <c r="T65" s="163"/>
      <c r="U65" s="163"/>
      <c r="V65" s="163"/>
      <c r="W65" s="163"/>
      <c r="X65" s="132" t="s">
        <v>27</v>
      </c>
      <c r="Y65" s="132" t="s">
        <v>67</v>
      </c>
      <c r="Z65" s="146" t="s">
        <v>75</v>
      </c>
      <c r="AA65" s="132" t="s">
        <v>156</v>
      </c>
      <c r="AB65" s="132" t="str">
        <f>K70</f>
        <v>―</v>
      </c>
      <c r="AC65" s="132">
        <v>0.17</v>
      </c>
      <c r="AD65" s="132"/>
      <c r="AE65" s="132"/>
      <c r="AF65" s="132">
        <f>IF(AB65=$W$62,IF(AND($E$54&gt;0,$C$54&gt;0,$O$54&gt;0),($E$54-$K$54)*$O$54/$C$54*AC65,IF(AND($C$54&gt;0,$O$54&gt;0,$E$54&lt;=0),AC65*$O$54/$C$54*($D$54-$K$54),0)),0)</f>
        <v>0</v>
      </c>
      <c r="AG65" s="132"/>
      <c r="AH65" s="132"/>
      <c r="AI65" s="132"/>
      <c r="AJ65" s="9"/>
      <c r="AK65" s="9"/>
    </row>
    <row r="66" spans="1:37" ht="36" customHeight="1">
      <c r="A66" s="138"/>
      <c r="B66" s="238"/>
      <c r="C66" s="181" t="s">
        <v>185</v>
      </c>
      <c r="D66" s="182" t="s">
        <v>83</v>
      </c>
      <c r="E66" s="183"/>
      <c r="F66" s="184"/>
      <c r="G66" s="185"/>
      <c r="H66" s="186"/>
      <c r="I66" s="185"/>
      <c r="J66" s="187"/>
      <c r="K66" s="185"/>
      <c r="L66" s="184"/>
      <c r="M66" s="185"/>
      <c r="N66" s="184"/>
      <c r="O66" s="163"/>
      <c r="P66" s="163"/>
      <c r="Q66" s="163"/>
      <c r="S66" s="163"/>
      <c r="T66" s="163"/>
      <c r="U66" s="163"/>
      <c r="V66" s="163"/>
      <c r="W66" s="163"/>
      <c r="X66" s="132" t="s">
        <v>27</v>
      </c>
      <c r="Y66" s="132" t="s">
        <v>63</v>
      </c>
      <c r="Z66" s="132" t="s">
        <v>73</v>
      </c>
      <c r="AA66" s="132" t="s">
        <v>104</v>
      </c>
      <c r="AB66" s="132" t="str">
        <f>M70</f>
        <v>―</v>
      </c>
      <c r="AC66" s="132">
        <v>0.71</v>
      </c>
      <c r="AD66" s="132"/>
      <c r="AE66" s="132"/>
      <c r="AF66" s="132"/>
      <c r="AG66" s="132"/>
      <c r="AH66" s="132"/>
      <c r="AI66" s="9">
        <f>IF(AB66=$W$62,IF($L$54&gt;0,$AJ66*$O$54/10*1141*AC66,0),0)</f>
        <v>0</v>
      </c>
      <c r="AJ66" s="9">
        <v>34.78</v>
      </c>
      <c r="AK66" s="9"/>
    </row>
    <row r="67" spans="1:37" ht="19.5" customHeight="1" thickBot="1">
      <c r="A67" s="138"/>
      <c r="B67" s="238"/>
      <c r="C67" s="244" t="s">
        <v>155</v>
      </c>
      <c r="D67" s="245"/>
      <c r="E67" s="183"/>
      <c r="F67" s="184"/>
      <c r="G67" s="185"/>
      <c r="H67" s="186"/>
      <c r="I67" s="185"/>
      <c r="J67" s="187"/>
      <c r="K67" s="185"/>
      <c r="L67" s="184"/>
      <c r="M67" s="185"/>
      <c r="N67" s="184"/>
      <c r="O67" s="163"/>
      <c r="P67" s="163"/>
      <c r="Q67" s="163"/>
      <c r="S67" s="163"/>
      <c r="T67" s="163"/>
      <c r="U67" s="163"/>
      <c r="V67" s="163"/>
      <c r="W67" s="163"/>
      <c r="X67" s="132" t="s">
        <v>27</v>
      </c>
      <c r="Y67" s="163" t="s">
        <v>91</v>
      </c>
      <c r="Z67" s="132" t="s">
        <v>73</v>
      </c>
      <c r="AA67" s="132" t="s">
        <v>104</v>
      </c>
      <c r="AB67" s="133" t="str">
        <f>C72</f>
        <v>―</v>
      </c>
      <c r="AC67" s="133">
        <v>0.5</v>
      </c>
      <c r="AD67" s="133"/>
      <c r="AE67" s="133"/>
      <c r="AF67" s="133"/>
      <c r="AG67" s="133"/>
      <c r="AH67" s="133"/>
      <c r="AI67" s="9">
        <f>IF(AB67=$W$62,IF($L$54&gt;0,$AJ67*$O$54/10*1141*AC67,0),0)</f>
        <v>0</v>
      </c>
      <c r="AJ67" s="9">
        <v>34.78</v>
      </c>
      <c r="AK67" s="9"/>
    </row>
    <row r="68" spans="1:37" ht="36" customHeight="1">
      <c r="A68" s="138"/>
      <c r="B68" s="238" t="s">
        <v>50</v>
      </c>
      <c r="C68" s="188" t="s">
        <v>184</v>
      </c>
      <c r="D68" s="189" t="s">
        <v>24</v>
      </c>
      <c r="E68" s="166" t="s">
        <v>185</v>
      </c>
      <c r="F68" s="190" t="s">
        <v>67</v>
      </c>
      <c r="G68" s="168" t="s">
        <v>185</v>
      </c>
      <c r="H68" s="169" t="s">
        <v>68</v>
      </c>
      <c r="I68" s="168" t="s">
        <v>185</v>
      </c>
      <c r="J68" s="169" t="s">
        <v>159</v>
      </c>
      <c r="K68" s="168" t="s">
        <v>185</v>
      </c>
      <c r="L68" s="191" t="s">
        <v>91</v>
      </c>
      <c r="O68" s="163"/>
      <c r="P68" s="163"/>
      <c r="Q68" s="163"/>
      <c r="R68" s="163"/>
      <c r="S68" s="163"/>
      <c r="T68" s="163"/>
      <c r="U68" s="163"/>
      <c r="V68" s="163"/>
      <c r="W68" s="163"/>
      <c r="X68" s="132" t="s">
        <v>26</v>
      </c>
      <c r="Y68" s="132" t="s">
        <v>64</v>
      </c>
      <c r="Z68" s="132" t="s">
        <v>73</v>
      </c>
      <c r="AA68" s="132" t="s">
        <v>104</v>
      </c>
      <c r="AB68" s="132" t="str">
        <f>C74</f>
        <v>―</v>
      </c>
      <c r="AC68" s="132">
        <v>0.77</v>
      </c>
      <c r="AD68" s="132"/>
      <c r="AE68" s="132"/>
      <c r="AF68" s="132"/>
      <c r="AG68" s="132"/>
      <c r="AH68" s="8"/>
      <c r="AI68" s="9">
        <f>IF(AB68=$W$62,IF($L$55&gt;0,$AJ68*$O$55/10*1141*AC68,0),0)</f>
        <v>0</v>
      </c>
      <c r="AJ68" s="8">
        <v>58.87</v>
      </c>
      <c r="AK68" s="8"/>
    </row>
    <row r="69" spans="1:37" ht="20.5" customHeight="1" thickBot="1">
      <c r="A69" s="138"/>
      <c r="B69" s="238"/>
      <c r="C69" s="239" t="s">
        <v>156</v>
      </c>
      <c r="D69" s="240"/>
      <c r="E69" s="239" t="s">
        <v>156</v>
      </c>
      <c r="F69" s="240"/>
      <c r="G69" s="239" t="s">
        <v>156</v>
      </c>
      <c r="H69" s="240"/>
      <c r="I69" s="239" t="s">
        <v>156</v>
      </c>
      <c r="J69" s="240"/>
      <c r="K69" s="259" t="s">
        <v>104</v>
      </c>
      <c r="L69" s="260"/>
      <c r="O69" s="163"/>
      <c r="P69" s="163"/>
      <c r="Q69" s="163"/>
      <c r="R69" s="163"/>
      <c r="S69" s="163"/>
      <c r="T69" s="163"/>
      <c r="U69" s="163"/>
      <c r="V69" s="163"/>
      <c r="W69" s="163"/>
      <c r="X69" s="132" t="s">
        <v>26</v>
      </c>
      <c r="Y69" s="132" t="s">
        <v>65</v>
      </c>
      <c r="Z69" s="132" t="s">
        <v>73</v>
      </c>
      <c r="AA69" s="132" t="s">
        <v>104</v>
      </c>
      <c r="AB69" s="132" t="str">
        <f>E74</f>
        <v>―</v>
      </c>
      <c r="AC69" s="132">
        <v>0.16</v>
      </c>
      <c r="AD69" s="132"/>
      <c r="AE69" s="132"/>
      <c r="AF69" s="132"/>
      <c r="AG69" s="132"/>
      <c r="AH69" s="8"/>
      <c r="AI69" s="9">
        <f>IF(AB69=$W$62,IF($L$55&gt;0,$AJ69*$O$55/10*1141*AC69,0),0)</f>
        <v>0</v>
      </c>
      <c r="AJ69" s="8">
        <v>71.16</v>
      </c>
      <c r="AK69" s="8"/>
    </row>
    <row r="70" spans="1:37" ht="37" customHeight="1">
      <c r="A70" s="138"/>
      <c r="B70" s="238" t="s">
        <v>27</v>
      </c>
      <c r="C70" s="168" t="s">
        <v>185</v>
      </c>
      <c r="D70" s="165" t="s">
        <v>66</v>
      </c>
      <c r="E70" s="166" t="s">
        <v>185</v>
      </c>
      <c r="F70" s="192" t="s">
        <v>22</v>
      </c>
      <c r="G70" s="166" t="s">
        <v>185</v>
      </c>
      <c r="H70" s="167" t="s">
        <v>23</v>
      </c>
      <c r="I70" s="168" t="s">
        <v>185</v>
      </c>
      <c r="J70" s="169" t="s">
        <v>81</v>
      </c>
      <c r="K70" s="166" t="s">
        <v>185</v>
      </c>
      <c r="L70" s="190" t="s">
        <v>67</v>
      </c>
      <c r="M70" s="168" t="s">
        <v>185</v>
      </c>
      <c r="N70" s="193" t="s">
        <v>63</v>
      </c>
      <c r="O70" s="163"/>
      <c r="P70" s="163"/>
      <c r="Q70" s="163"/>
      <c r="R70" s="163"/>
      <c r="S70" s="163"/>
      <c r="T70" s="163"/>
      <c r="U70" s="163"/>
      <c r="V70" s="163"/>
      <c r="W70" s="163"/>
      <c r="Z70" s="163"/>
      <c r="AA70" s="163"/>
      <c r="AB70" s="163"/>
      <c r="AC70" s="163"/>
      <c r="AD70" s="163"/>
      <c r="AE70" s="163"/>
      <c r="AF70" s="163"/>
      <c r="AG70" s="163"/>
      <c r="AH70" s="163"/>
      <c r="AI70" s="163"/>
      <c r="AJ70" s="163"/>
      <c r="AK70" s="163"/>
    </row>
    <row r="71" spans="1:37" ht="19.5" customHeight="1" thickBot="1">
      <c r="A71" s="138"/>
      <c r="B71" s="238"/>
      <c r="C71" s="241" t="s">
        <v>155</v>
      </c>
      <c r="D71" s="242"/>
      <c r="E71" s="239" t="s">
        <v>155</v>
      </c>
      <c r="F71" s="240"/>
      <c r="G71" s="243" t="s">
        <v>177</v>
      </c>
      <c r="H71" s="240"/>
      <c r="I71" s="239" t="s">
        <v>155</v>
      </c>
      <c r="J71" s="240"/>
      <c r="K71" s="243" t="s">
        <v>156</v>
      </c>
      <c r="L71" s="240"/>
      <c r="M71" s="234" t="s">
        <v>104</v>
      </c>
      <c r="N71" s="235"/>
      <c r="O71" s="163"/>
      <c r="P71" s="163"/>
      <c r="Y71" s="132" t="s">
        <v>89</v>
      </c>
      <c r="Z71" s="132" t="s">
        <v>90</v>
      </c>
      <c r="AA71" s="163"/>
      <c r="AB71" s="163"/>
      <c r="AC71" s="163"/>
      <c r="AD71" s="163"/>
      <c r="AE71" s="163"/>
      <c r="AF71" s="163"/>
      <c r="AG71" s="163"/>
      <c r="AH71" s="163"/>
      <c r="AI71" s="163"/>
    </row>
    <row r="72" spans="1:37" ht="31.5" customHeight="1">
      <c r="A72" s="138"/>
      <c r="B72" s="238"/>
      <c r="C72" s="181" t="s">
        <v>185</v>
      </c>
      <c r="D72" s="194" t="s">
        <v>91</v>
      </c>
      <c r="G72" s="173"/>
      <c r="H72" s="173"/>
      <c r="I72" s="173"/>
      <c r="J72" s="173"/>
      <c r="K72" s="174"/>
      <c r="L72" s="174"/>
      <c r="O72" s="163"/>
      <c r="P72" s="163"/>
      <c r="X72" s="132" t="s">
        <v>85</v>
      </c>
      <c r="Y72" s="12">
        <f>(MAX(AF43:AF55)+SUM(AG43:AG55)+MAX(AH43:AH55)+MAX(AI43:AI55))/1.1</f>
        <v>2390291.1397198415</v>
      </c>
      <c r="Z72" s="132" t="str">
        <f>IF(OR(AB43=W62,AB44=W62,AB45=W62,AB49=W62,AB50=W62,AB51=W62,AB53=W62,AB54=W62,AB55=W62),"経営面積の拡大",IF(OR(AB46=W62,AB47=W62),"経営面積の拡大",IF(AB52=W62,"資材費の削減・収量の向上",IF(AB48=W62,"人件費の削減",""))))</f>
        <v>経営面積の拡大</v>
      </c>
      <c r="AA72" s="163" t="str">
        <f>IF(Z72="","",IF(OR(Z$73="",Z$74="",Z$75=""),Z72,Z72&amp;"、"))</f>
        <v>経営面積の拡大</v>
      </c>
      <c r="AB72" s="13">
        <f>IF(AA72="経営面積の拡大",IF(AB55=W62,1/(1-AC55),IF(AB53=W62,1/(1-AC53),IF(AB54=W62,1/(1-AC54),IF(AB43=W62,1/(1-AC43),IF(AB44=W62,1/(1-AC44),IF(AB49=W62,1/(1-AC49),IF(AB47=W62,1/(1-AC47),IF(OR(AB50=W62,AB51=W62),1/(1-AC50),IF(AB46=W62,1/(1-AC46),IF(AB45=W62,1/(1-AC45),"")))))))))))-1</f>
        <v>1.5641025641025639</v>
      </c>
    </row>
    <row r="73" spans="1:37" ht="19.5" customHeight="1" thickBot="1">
      <c r="A73" s="138"/>
      <c r="B73" s="238"/>
      <c r="C73" s="232" t="s">
        <v>104</v>
      </c>
      <c r="D73" s="235"/>
      <c r="G73" s="173"/>
      <c r="H73" s="173"/>
      <c r="I73" s="173"/>
      <c r="J73" s="173"/>
      <c r="K73" s="174"/>
      <c r="L73" s="174"/>
      <c r="O73" s="163"/>
      <c r="P73" s="163"/>
      <c r="X73" s="146" t="s">
        <v>50</v>
      </c>
      <c r="Y73" s="195">
        <f>(MAX(AF56:AF60)+SUM(AG56:AG60)+MAX(AH56:AH60)+MAX(AI56:AI60))/1.1</f>
        <v>723160.94921145693</v>
      </c>
      <c r="Z73" s="133" t="str">
        <f>IF(OR(AB56=W62,AB57=W62,AB58=W62,AB59=W62),AA56,IF(AB60=W62,"人件費の削減",""))</f>
        <v>収量の向上</v>
      </c>
      <c r="AA73" s="49" t="str">
        <f>IF(Z73="","",IF(OR(Z$74="",Z$75=""),Z73,Z73&amp;"、"))</f>
        <v>収量の向上</v>
      </c>
    </row>
    <row r="74" spans="1:37" ht="30.5" customHeight="1">
      <c r="A74" s="138"/>
      <c r="B74" s="230" t="s">
        <v>26</v>
      </c>
      <c r="C74" s="188" t="s">
        <v>185</v>
      </c>
      <c r="D74" s="196" t="s">
        <v>64</v>
      </c>
      <c r="E74" s="168" t="s">
        <v>185</v>
      </c>
      <c r="F74" s="197" t="s">
        <v>65</v>
      </c>
      <c r="O74" s="163"/>
      <c r="P74" s="163"/>
      <c r="X74" s="132" t="s">
        <v>27</v>
      </c>
      <c r="Y74" s="158">
        <f>(MAX(AF61:AF67)+SUM(AG61:AG67)+MAX(AH61:AH67)+SUM(AI61:AI67))/1.1</f>
        <v>0</v>
      </c>
      <c r="Z74" s="133" t="str">
        <f>IF(OR(AB61=W62,AB62=W62,AB64=W62),AA61,IF(AB65=W62,AA65,IF(OR(AB66=W62,AB67=W62),"人件費の削減",IF(AB63=W62,AA63,""))))</f>
        <v/>
      </c>
      <c r="AA74" s="49" t="str">
        <f>IF(Z74="","",IF(Z$75="",Z74,Z74&amp;"、"))</f>
        <v/>
      </c>
      <c r="AB74" s="14">
        <f>IF(AA74="経営面積の拡大",IF(AB64=W62,1/(1-AC64),IF(OR(AB61=W62,AB62=W62),1/(1-AC61),"")))-1</f>
        <v>-1</v>
      </c>
    </row>
    <row r="75" spans="1:37" ht="20.5" customHeight="1" thickBot="1">
      <c r="A75" s="138"/>
      <c r="B75" s="231"/>
      <c r="C75" s="232" t="s">
        <v>104</v>
      </c>
      <c r="D75" s="233"/>
      <c r="E75" s="234" t="s">
        <v>104</v>
      </c>
      <c r="F75" s="235"/>
      <c r="O75" s="163"/>
      <c r="P75" s="163"/>
      <c r="X75" s="132" t="s">
        <v>26</v>
      </c>
      <c r="Y75" s="9">
        <f>(SUM(AI68:AI69))/1.1</f>
        <v>0</v>
      </c>
      <c r="Z75" s="133" t="str">
        <f>IF(OR(AB68=W62,AB69=W62),"人件費の削減","")</f>
        <v/>
      </c>
      <c r="AA75" s="49" t="str">
        <f>IF(Z75="","",Z75)</f>
        <v/>
      </c>
    </row>
    <row r="76" spans="1:37" ht="19.5" customHeight="1">
      <c r="A76" s="138"/>
      <c r="B76" s="147"/>
      <c r="C76" s="147"/>
      <c r="D76" s="198"/>
      <c r="E76" s="199"/>
      <c r="F76" s="199"/>
      <c r="I76" s="236" t="s">
        <v>70</v>
      </c>
      <c r="J76" s="237"/>
      <c r="K76" s="236" t="s">
        <v>90</v>
      </c>
      <c r="L76" s="237"/>
      <c r="M76" s="263" t="s">
        <v>114</v>
      </c>
      <c r="N76" s="264"/>
      <c r="O76" s="417" t="s">
        <v>115</v>
      </c>
      <c r="P76" s="418"/>
    </row>
    <row r="77" spans="1:37" ht="46" customHeight="1">
      <c r="A77" s="138"/>
      <c r="B77" s="200"/>
      <c r="C77" s="200"/>
      <c r="D77" s="135"/>
      <c r="E77" s="135"/>
      <c r="F77" s="135"/>
      <c r="I77" s="261">
        <f>IF(G79=W61,SUM(Y72:Y75),"")</f>
        <v>3113452.0889312983</v>
      </c>
      <c r="J77" s="262"/>
      <c r="K77" s="236" t="str">
        <f>AA72&amp;" "&amp;AA73&amp;" "&amp;AA74&amp;" "&amp;AA75</f>
        <v xml:space="preserve">経営面積の拡大 収量の向上  </v>
      </c>
      <c r="L77" s="237"/>
      <c r="M77" s="265">
        <f>IF(OR(AB72&gt;0,AB74&gt;0),MAX(AB72,AB74),"")</f>
        <v>1.5641025641025639</v>
      </c>
      <c r="N77" s="266"/>
      <c r="O77" s="417"/>
      <c r="P77" s="418"/>
    </row>
    <row r="78" spans="1:37" ht="17" thickBot="1">
      <c r="A78" s="62" t="s">
        <v>112</v>
      </c>
      <c r="B78" s="135"/>
      <c r="C78" s="135"/>
      <c r="D78" s="135"/>
      <c r="E78" s="135"/>
      <c r="F78" s="135"/>
    </row>
    <row r="79" spans="1:37" ht="32.5" customHeight="1" thickBot="1">
      <c r="A79" s="138"/>
      <c r="B79" s="276" t="s">
        <v>111</v>
      </c>
      <c r="C79" s="277"/>
      <c r="D79" s="395" t="s">
        <v>113</v>
      </c>
      <c r="E79" s="396"/>
      <c r="F79" s="218"/>
      <c r="G79" s="219" t="s">
        <v>185</v>
      </c>
      <c r="H79" s="429" t="s">
        <v>106</v>
      </c>
      <c r="I79" s="429"/>
      <c r="J79" s="430"/>
    </row>
    <row r="80" spans="1:37" ht="32.5" customHeight="1" thickBot="1">
      <c r="A80" s="138"/>
      <c r="F80" s="135"/>
      <c r="G80" s="220" t="s">
        <v>185</v>
      </c>
      <c r="H80" s="221" t="s">
        <v>98</v>
      </c>
      <c r="I80" s="221"/>
      <c r="J80" s="221"/>
      <c r="K80" s="221"/>
      <c r="L80" s="221"/>
      <c r="M80" s="222"/>
      <c r="N80" s="223"/>
    </row>
    <row r="81" spans="1:14" ht="18" customHeight="1">
      <c r="A81" s="138"/>
      <c r="B81" s="203"/>
      <c r="C81" s="204"/>
      <c r="D81" s="204"/>
      <c r="E81" s="204"/>
      <c r="F81" s="135"/>
    </row>
    <row r="82" spans="1:14" ht="18" customHeight="1" thickBot="1">
      <c r="A82" s="62" t="s">
        <v>94</v>
      </c>
      <c r="B82" s="135"/>
      <c r="C82" s="135"/>
      <c r="D82" s="135"/>
      <c r="E82" s="135"/>
      <c r="F82" s="135"/>
    </row>
    <row r="83" spans="1:14" ht="31.5" customHeight="1" thickBot="1">
      <c r="B83" s="381"/>
      <c r="C83" s="382"/>
      <c r="D83" s="205" t="s">
        <v>19</v>
      </c>
    </row>
    <row r="84" spans="1:14" ht="18" customHeight="1"/>
    <row r="85" spans="1:14" ht="18" customHeight="1">
      <c r="A85" s="62" t="s">
        <v>88</v>
      </c>
    </row>
    <row r="86" spans="1:14" ht="18" customHeight="1" thickBot="1">
      <c r="B86" s="224" t="s">
        <v>95</v>
      </c>
      <c r="C86" s="225"/>
      <c r="D86" s="225"/>
      <c r="E86" s="225"/>
      <c r="F86" s="225"/>
      <c r="G86" s="225"/>
      <c r="H86" s="225"/>
      <c r="I86" s="225"/>
      <c r="J86" s="225"/>
      <c r="K86" s="225"/>
      <c r="L86" s="225"/>
      <c r="M86" s="225"/>
      <c r="N86" s="225"/>
    </row>
    <row r="87" spans="1:14" ht="18" customHeight="1">
      <c r="B87" s="420" t="s">
        <v>96</v>
      </c>
      <c r="C87" s="387"/>
      <c r="D87" s="387"/>
      <c r="E87" s="387"/>
      <c r="F87" s="387"/>
      <c r="G87" s="387"/>
      <c r="H87" s="387"/>
      <c r="I87" s="387"/>
      <c r="J87" s="387"/>
      <c r="K87" s="387"/>
      <c r="L87" s="387"/>
      <c r="M87" s="387"/>
      <c r="N87" s="388"/>
    </row>
    <row r="88" spans="1:14" ht="18" customHeight="1">
      <c r="B88" s="386"/>
      <c r="C88" s="387"/>
      <c r="D88" s="387"/>
      <c r="E88" s="387"/>
      <c r="F88" s="387"/>
      <c r="G88" s="387"/>
      <c r="H88" s="387"/>
      <c r="I88" s="387"/>
      <c r="J88" s="387"/>
      <c r="K88" s="387"/>
      <c r="L88" s="387"/>
      <c r="M88" s="387"/>
      <c r="N88" s="388"/>
    </row>
    <row r="89" spans="1:14" ht="18" customHeight="1">
      <c r="B89" s="386"/>
      <c r="C89" s="387"/>
      <c r="D89" s="387"/>
      <c r="E89" s="387"/>
      <c r="F89" s="387"/>
      <c r="G89" s="387"/>
      <c r="H89" s="387"/>
      <c r="I89" s="387"/>
      <c r="J89" s="387"/>
      <c r="K89" s="387"/>
      <c r="L89" s="387"/>
      <c r="M89" s="387"/>
      <c r="N89" s="388"/>
    </row>
    <row r="90" spans="1:14" ht="18" customHeight="1">
      <c r="B90" s="386"/>
      <c r="C90" s="387"/>
      <c r="D90" s="387"/>
      <c r="E90" s="387"/>
      <c r="F90" s="387"/>
      <c r="G90" s="387"/>
      <c r="H90" s="387"/>
      <c r="I90" s="387"/>
      <c r="J90" s="387"/>
      <c r="K90" s="387"/>
      <c r="L90" s="387"/>
      <c r="M90" s="387"/>
      <c r="N90" s="388"/>
    </row>
    <row r="91" spans="1:14" ht="18" customHeight="1">
      <c r="B91" s="386"/>
      <c r="C91" s="387"/>
      <c r="D91" s="387"/>
      <c r="E91" s="387"/>
      <c r="F91" s="387"/>
      <c r="G91" s="387"/>
      <c r="H91" s="387"/>
      <c r="I91" s="387"/>
      <c r="J91" s="387"/>
      <c r="K91" s="387"/>
      <c r="L91" s="387"/>
      <c r="M91" s="387"/>
      <c r="N91" s="388"/>
    </row>
    <row r="92" spans="1:14" ht="18" customHeight="1" thickBot="1">
      <c r="B92" s="386"/>
      <c r="C92" s="387"/>
      <c r="D92" s="387"/>
      <c r="E92" s="387"/>
      <c r="F92" s="387"/>
      <c r="G92" s="387"/>
      <c r="H92" s="387"/>
      <c r="I92" s="387"/>
      <c r="J92" s="387"/>
      <c r="K92" s="387"/>
      <c r="L92" s="387"/>
      <c r="M92" s="387"/>
      <c r="N92" s="388"/>
    </row>
    <row r="93" spans="1:14" ht="18" customHeight="1" thickBot="1">
      <c r="B93" s="226" t="s">
        <v>99</v>
      </c>
      <c r="C93" s="227"/>
      <c r="D93" s="227"/>
      <c r="E93" s="227"/>
      <c r="F93" s="227"/>
      <c r="G93" s="227"/>
      <c r="H93" s="227"/>
      <c r="I93" s="227"/>
      <c r="J93" s="227"/>
      <c r="K93" s="227"/>
      <c r="L93" s="227"/>
      <c r="M93" s="227"/>
      <c r="N93" s="227"/>
    </row>
    <row r="94" spans="1:14" ht="18" customHeight="1">
      <c r="B94" s="383" t="s">
        <v>102</v>
      </c>
      <c r="C94" s="384"/>
      <c r="D94" s="384"/>
      <c r="E94" s="384"/>
      <c r="F94" s="384"/>
      <c r="G94" s="384"/>
      <c r="H94" s="384"/>
      <c r="I94" s="384"/>
      <c r="J94" s="384"/>
      <c r="K94" s="384"/>
      <c r="L94" s="384"/>
      <c r="M94" s="384"/>
      <c r="N94" s="385"/>
    </row>
    <row r="95" spans="1:14" ht="18" customHeight="1">
      <c r="B95" s="386"/>
      <c r="C95" s="387"/>
      <c r="D95" s="387"/>
      <c r="E95" s="387"/>
      <c r="F95" s="387"/>
      <c r="G95" s="387"/>
      <c r="H95" s="387"/>
      <c r="I95" s="387"/>
      <c r="J95" s="387"/>
      <c r="K95" s="387"/>
      <c r="L95" s="387"/>
      <c r="M95" s="387"/>
      <c r="N95" s="388"/>
    </row>
    <row r="96" spans="1:14" ht="18" customHeight="1">
      <c r="B96" s="386"/>
      <c r="C96" s="387"/>
      <c r="D96" s="387"/>
      <c r="E96" s="387"/>
      <c r="F96" s="387"/>
      <c r="G96" s="387"/>
      <c r="H96" s="387"/>
      <c r="I96" s="387"/>
      <c r="J96" s="387"/>
      <c r="K96" s="387"/>
      <c r="L96" s="387"/>
      <c r="M96" s="387"/>
      <c r="N96" s="388"/>
    </row>
    <row r="97" spans="2:14" ht="18" customHeight="1">
      <c r="B97" s="386"/>
      <c r="C97" s="387"/>
      <c r="D97" s="387"/>
      <c r="E97" s="387"/>
      <c r="F97" s="387"/>
      <c r="G97" s="387"/>
      <c r="H97" s="387"/>
      <c r="I97" s="387"/>
      <c r="J97" s="387"/>
      <c r="K97" s="387"/>
      <c r="L97" s="387"/>
      <c r="M97" s="387"/>
      <c r="N97" s="388"/>
    </row>
    <row r="98" spans="2:14" ht="18" customHeight="1">
      <c r="B98" s="386"/>
      <c r="C98" s="387"/>
      <c r="D98" s="387"/>
      <c r="E98" s="387"/>
      <c r="F98" s="387"/>
      <c r="G98" s="387"/>
      <c r="H98" s="387"/>
      <c r="I98" s="387"/>
      <c r="J98" s="387"/>
      <c r="K98" s="387"/>
      <c r="L98" s="387"/>
      <c r="M98" s="387"/>
      <c r="N98" s="388"/>
    </row>
    <row r="99" spans="2:14" ht="18" customHeight="1" thickBot="1">
      <c r="B99" s="431"/>
      <c r="C99" s="390"/>
      <c r="D99" s="390"/>
      <c r="E99" s="390"/>
      <c r="F99" s="390"/>
      <c r="G99" s="390"/>
      <c r="H99" s="390"/>
      <c r="I99" s="390"/>
      <c r="J99" s="390"/>
      <c r="K99" s="390"/>
      <c r="L99" s="390"/>
      <c r="M99" s="390"/>
      <c r="N99" s="432"/>
    </row>
    <row r="100" spans="2:14" ht="18" customHeight="1" thickBot="1">
      <c r="B100" s="228" t="s">
        <v>100</v>
      </c>
      <c r="C100" s="229"/>
      <c r="D100" s="229"/>
      <c r="E100" s="229"/>
      <c r="F100" s="229"/>
      <c r="G100" s="229"/>
      <c r="H100" s="229"/>
      <c r="I100" s="229"/>
      <c r="J100" s="229"/>
      <c r="K100" s="229"/>
      <c r="L100" s="229"/>
      <c r="M100" s="229"/>
      <c r="N100" s="229"/>
    </row>
    <row r="101" spans="2:14" ht="18" customHeight="1">
      <c r="B101" s="383" t="s">
        <v>101</v>
      </c>
      <c r="C101" s="384"/>
      <c r="D101" s="384"/>
      <c r="E101" s="384"/>
      <c r="F101" s="384"/>
      <c r="G101" s="384"/>
      <c r="H101" s="384"/>
      <c r="I101" s="384"/>
      <c r="J101" s="384"/>
      <c r="K101" s="384"/>
      <c r="L101" s="384"/>
      <c r="M101" s="384"/>
      <c r="N101" s="385"/>
    </row>
    <row r="102" spans="2:14" ht="18" customHeight="1">
      <c r="B102" s="386"/>
      <c r="C102" s="387"/>
      <c r="D102" s="387"/>
      <c r="E102" s="387"/>
      <c r="F102" s="387"/>
      <c r="G102" s="387"/>
      <c r="H102" s="387"/>
      <c r="I102" s="387"/>
      <c r="J102" s="387"/>
      <c r="K102" s="387"/>
      <c r="L102" s="387"/>
      <c r="M102" s="387"/>
      <c r="N102" s="388"/>
    </row>
    <row r="103" spans="2:14" ht="18" customHeight="1">
      <c r="B103" s="386"/>
      <c r="C103" s="387"/>
      <c r="D103" s="387"/>
      <c r="E103" s="387"/>
      <c r="F103" s="387"/>
      <c r="G103" s="387"/>
      <c r="H103" s="387"/>
      <c r="I103" s="387"/>
      <c r="J103" s="387"/>
      <c r="K103" s="387"/>
      <c r="L103" s="387"/>
      <c r="M103" s="387"/>
      <c r="N103" s="388"/>
    </row>
    <row r="104" spans="2:14" ht="18" customHeight="1">
      <c r="B104" s="386"/>
      <c r="C104" s="387"/>
      <c r="D104" s="387"/>
      <c r="E104" s="387"/>
      <c r="F104" s="387"/>
      <c r="G104" s="387"/>
      <c r="H104" s="387"/>
      <c r="I104" s="387"/>
      <c r="J104" s="387"/>
      <c r="K104" s="387"/>
      <c r="L104" s="387"/>
      <c r="M104" s="387"/>
      <c r="N104" s="388"/>
    </row>
    <row r="105" spans="2:14" ht="20" customHeight="1">
      <c r="B105" s="421" t="s">
        <v>101</v>
      </c>
      <c r="C105" s="422"/>
      <c r="D105" s="422"/>
      <c r="E105" s="422"/>
      <c r="F105" s="422"/>
      <c r="G105" s="422"/>
      <c r="H105" s="422"/>
      <c r="I105" s="422"/>
      <c r="J105" s="422"/>
      <c r="K105" s="422"/>
      <c r="L105" s="422"/>
      <c r="M105" s="422"/>
      <c r="N105" s="423"/>
    </row>
    <row r="106" spans="2:14" ht="20" customHeight="1">
      <c r="B106" s="420"/>
      <c r="C106" s="424"/>
      <c r="D106" s="424"/>
      <c r="E106" s="424"/>
      <c r="F106" s="424"/>
      <c r="G106" s="424"/>
      <c r="H106" s="424"/>
      <c r="I106" s="424"/>
      <c r="J106" s="424"/>
      <c r="K106" s="424"/>
      <c r="L106" s="424"/>
      <c r="M106" s="424"/>
      <c r="N106" s="425"/>
    </row>
    <row r="107" spans="2:14" ht="20" customHeight="1">
      <c r="B107" s="420"/>
      <c r="C107" s="424"/>
      <c r="D107" s="424"/>
      <c r="E107" s="424"/>
      <c r="F107" s="424"/>
      <c r="G107" s="424"/>
      <c r="H107" s="424"/>
      <c r="I107" s="424"/>
      <c r="J107" s="424"/>
      <c r="K107" s="424"/>
      <c r="L107" s="424"/>
      <c r="M107" s="424"/>
      <c r="N107" s="425"/>
    </row>
    <row r="108" spans="2:14" ht="20" customHeight="1">
      <c r="B108" s="433"/>
      <c r="C108" s="434"/>
      <c r="D108" s="434"/>
      <c r="E108" s="434"/>
      <c r="F108" s="434"/>
      <c r="G108" s="434"/>
      <c r="H108" s="434"/>
      <c r="I108" s="434"/>
      <c r="J108" s="434"/>
      <c r="K108" s="434"/>
      <c r="L108" s="434"/>
      <c r="M108" s="434"/>
      <c r="N108" s="435"/>
    </row>
    <row r="109" spans="2:14" ht="20" customHeight="1">
      <c r="B109" s="421" t="s">
        <v>101</v>
      </c>
      <c r="C109" s="422"/>
      <c r="D109" s="422"/>
      <c r="E109" s="422"/>
      <c r="F109" s="422"/>
      <c r="G109" s="422"/>
      <c r="H109" s="422"/>
      <c r="I109" s="422"/>
      <c r="J109" s="422"/>
      <c r="K109" s="422"/>
      <c r="L109" s="422"/>
      <c r="M109" s="422"/>
      <c r="N109" s="423"/>
    </row>
    <row r="110" spans="2:14" ht="20" customHeight="1">
      <c r="B110" s="420"/>
      <c r="C110" s="424"/>
      <c r="D110" s="424"/>
      <c r="E110" s="424"/>
      <c r="F110" s="424"/>
      <c r="G110" s="424"/>
      <c r="H110" s="424"/>
      <c r="I110" s="424"/>
      <c r="J110" s="424"/>
      <c r="K110" s="424"/>
      <c r="L110" s="424"/>
      <c r="M110" s="424"/>
      <c r="N110" s="425"/>
    </row>
    <row r="111" spans="2:14" ht="20" customHeight="1">
      <c r="B111" s="420"/>
      <c r="C111" s="424"/>
      <c r="D111" s="424"/>
      <c r="E111" s="424"/>
      <c r="F111" s="424"/>
      <c r="G111" s="424"/>
      <c r="H111" s="424"/>
      <c r="I111" s="424"/>
      <c r="J111" s="424"/>
      <c r="K111" s="424"/>
      <c r="L111" s="424"/>
      <c r="M111" s="424"/>
      <c r="N111" s="425"/>
    </row>
    <row r="112" spans="2:14" ht="20" customHeight="1" thickBot="1">
      <c r="B112" s="426"/>
      <c r="C112" s="427"/>
      <c r="D112" s="427"/>
      <c r="E112" s="427"/>
      <c r="F112" s="427"/>
      <c r="G112" s="427"/>
      <c r="H112" s="427"/>
      <c r="I112" s="427"/>
      <c r="J112" s="427"/>
      <c r="K112" s="427"/>
      <c r="L112" s="427"/>
      <c r="M112" s="427"/>
      <c r="N112" s="428"/>
    </row>
  </sheetData>
  <sheetProtection algorithmName="SHA-512" hashValue="hirOVZRS8EguDR2oIRQunu30XR8B5rpmLpLSW9q0cxc+UueHw4iZKcvEL6LcHSkEWu2E9VVwULQt7yIvHbSo+Q==" saltValue="HrlmhQUGIurpaiBdKaoqdw==" spinCount="100000" sheet="1" objects="1" scenarios="1"/>
  <dataConsolidate/>
  <mergeCells count="89">
    <mergeCell ref="C6:E6"/>
    <mergeCell ref="F6:H6"/>
    <mergeCell ref="I6:J6"/>
    <mergeCell ref="K6:M6"/>
    <mergeCell ref="B35:H36"/>
    <mergeCell ref="J35:K35"/>
    <mergeCell ref="J36:K36"/>
    <mergeCell ref="M36:N36"/>
    <mergeCell ref="B11:C11"/>
    <mergeCell ref="B12:C12"/>
    <mergeCell ref="B13:C13"/>
    <mergeCell ref="A2:N2"/>
    <mergeCell ref="C5:E5"/>
    <mergeCell ref="F5:H5"/>
    <mergeCell ref="I5:J5"/>
    <mergeCell ref="K5:M5"/>
    <mergeCell ref="M41:N41"/>
    <mergeCell ref="D39:D40"/>
    <mergeCell ref="E39:E40"/>
    <mergeCell ref="F39:F40"/>
    <mergeCell ref="G39:G40"/>
    <mergeCell ref="I39:I40"/>
    <mergeCell ref="J39:K40"/>
    <mergeCell ref="M39:N40"/>
    <mergeCell ref="J37:K37"/>
    <mergeCell ref="B39:C39"/>
    <mergeCell ref="J41:K41"/>
    <mergeCell ref="D50:D51"/>
    <mergeCell ref="E50:E51"/>
    <mergeCell ref="F50:F51"/>
    <mergeCell ref="G50:G51"/>
    <mergeCell ref="B45:B46"/>
    <mergeCell ref="C45:C46"/>
    <mergeCell ref="I45:I46"/>
    <mergeCell ref="J45:J46"/>
    <mergeCell ref="M65:N65"/>
    <mergeCell ref="G71:H71"/>
    <mergeCell ref="I71:J71"/>
    <mergeCell ref="K71:L71"/>
    <mergeCell ref="M71:N71"/>
    <mergeCell ref="N50:N51"/>
    <mergeCell ref="I69:J69"/>
    <mergeCell ref="B68:B69"/>
    <mergeCell ref="B50:B51"/>
    <mergeCell ref="C50:C51"/>
    <mergeCell ref="C61:N61"/>
    <mergeCell ref="C65:D65"/>
    <mergeCell ref="E65:F65"/>
    <mergeCell ref="G65:H65"/>
    <mergeCell ref="I65:J65"/>
    <mergeCell ref="K65:L65"/>
    <mergeCell ref="E63:F63"/>
    <mergeCell ref="G63:H63"/>
    <mergeCell ref="I63:J63"/>
    <mergeCell ref="K63:L63"/>
    <mergeCell ref="M63:N63"/>
    <mergeCell ref="B87:N92"/>
    <mergeCell ref="B109:N112"/>
    <mergeCell ref="H79:J79"/>
    <mergeCell ref="B83:C83"/>
    <mergeCell ref="B94:N99"/>
    <mergeCell ref="B101:N104"/>
    <mergeCell ref="B105:N108"/>
    <mergeCell ref="C73:D73"/>
    <mergeCell ref="B74:B75"/>
    <mergeCell ref="K69:L69"/>
    <mergeCell ref="C75:D75"/>
    <mergeCell ref="E75:F75"/>
    <mergeCell ref="C69:D69"/>
    <mergeCell ref="E69:F69"/>
    <mergeCell ref="B70:B73"/>
    <mergeCell ref="C71:D71"/>
    <mergeCell ref="E71:F71"/>
    <mergeCell ref="O35:P35"/>
    <mergeCell ref="O36:P36"/>
    <mergeCell ref="B79:C79"/>
    <mergeCell ref="D79:E79"/>
    <mergeCell ref="I76:J76"/>
    <mergeCell ref="K76:L76"/>
    <mergeCell ref="M76:N76"/>
    <mergeCell ref="O76:P77"/>
    <mergeCell ref="I77:J77"/>
    <mergeCell ref="K77:L77"/>
    <mergeCell ref="M77:N77"/>
    <mergeCell ref="O50:O51"/>
    <mergeCell ref="B62:B67"/>
    <mergeCell ref="C63:D63"/>
    <mergeCell ref="C67:D67"/>
    <mergeCell ref="G69:H69"/>
  </mergeCells>
  <phoneticPr fontId="2"/>
  <dataValidations count="3">
    <dataValidation type="list" allowBlank="1" showInputMessage="1" showErrorMessage="1" sqref="B17 B23 B29" xr:uid="{7D4A63FF-1B40-47A7-B376-61BBF76AEE55}">
      <formula1>$A$11:$A$13</formula1>
    </dataValidation>
    <dataValidation showDropDown="1" showInputMessage="1" showErrorMessage="1" sqref="E29:E32 E17:E20 F21 E23:E26 F27 F33 E11:E13" xr:uid="{24D91D5A-A88D-4032-890A-92F66AA735C1}"/>
    <dataValidation type="list" allowBlank="1" showInputMessage="1" showErrorMessage="1" sqref="C62 C64 C66 E62 E64 G62 G64 I62 I64 K62 K64 M62 M64 C68 E68 G68 I68 K68 K70 M70 I70 G70 E70 C70 C72 C74 E74 G79:G80" xr:uid="{77CB92FB-9E8D-4BE3-8572-465326DC35F5}">
      <formula1>$W$61:$W$62</formula1>
    </dataValidation>
  </dataValidations>
  <pageMargins left="0.7" right="0.7" top="0.75" bottom="0.75" header="0.3" footer="0.3"/>
  <pageSetup paperSize="9" scale="38" orientation="landscape" r:id="rId1"/>
  <rowBreaks count="2" manualBreakCount="2">
    <brk id="33" max="43" man="1"/>
    <brk id="57" max="43"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経営診断シート</vt:lpstr>
      <vt:lpstr>経営診断シート (畜産用)</vt:lpstr>
      <vt:lpstr>記入例（水稲）</vt:lpstr>
      <vt:lpstr>記入例 (複合経営)</vt:lpstr>
      <vt:lpstr>'記入例 (複合経営)'!Print_Area</vt:lpstr>
      <vt:lpstr>'記入例（水稲）'!Print_Area</vt:lpstr>
      <vt:lpstr>経営診断シート!Print_Area</vt:lpstr>
      <vt:lpstr>'経営診断シート (畜産用)'!Print_Area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後藤高秋</dc:creator>
  <cp:lastModifiedBy>木幡 聡（農業支援課）</cp:lastModifiedBy>
  <cp:lastPrinted>2026-04-27T02:29:06Z</cp:lastPrinted>
  <dcterms:created xsi:type="dcterms:W3CDTF">2015-06-05T18:19:34Z</dcterms:created>
  <dcterms:modified xsi:type="dcterms:W3CDTF">2026-05-11T02:20:14Z</dcterms:modified>
</cp:coreProperties>
</file>