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18075\Box\【02_課所共有】05_02_温暖化対策課\R07年度\中小担当\22_事業者支援\22_05_CO2排出削減設備導入補助\22_05_040_設備補助　補助金\04_通常枠\R7様式（EMS除く）\"/>
    </mc:Choice>
  </mc:AlternateContent>
  <xr:revisionPtr revIDLastSave="0" documentId="8_{07F3CA0F-4749-4BBF-9317-52D4B57A5D5D}" xr6:coauthVersionLast="47" xr6:coauthVersionMax="47" xr10:uidLastSave="{00000000-0000-0000-0000-000000000000}"/>
  <workbookProtection workbookAlgorithmName="SHA-512" workbookHashValue="g3epx7yerFfwO3/b0VY5c1ScDcUKVNdfMhoYueO8XGkq1+iHxCm4MhESLGB/P7gQX81k9Bm4sa0xksohZdMwhg==" workbookSaltValue="Njuc5Smpdwq2zH+0gXdo+g==" workbookSpinCount="100000" lockStructure="1"/>
  <bookViews>
    <workbookView xWindow="31770" yWindow="2730" windowWidth="19425" windowHeight="10500" tabRatio="885" xr2:uid="{00000000-000D-0000-FFFF-FFFF00000000}"/>
  </bookViews>
  <sheets>
    <sheet name="実績報告書" sheetId="48" r:id="rId1"/>
    <sheet name="事業実施者・事業着手・完了日" sheetId="10" r:id="rId2"/>
    <sheet name="事業費内訳" sheetId="65" r:id="rId3"/>
    <sheet name="ボイラ排出量算定（追加)" sheetId="39" state="hidden" r:id="rId4"/>
    <sheet name="Sheet1" sheetId="40" state="hidden" r:id="rId5"/>
    <sheet name="口座情報" sheetId="64" r:id="rId6"/>
    <sheet name="写真" sheetId="45" r:id="rId7"/>
    <sheet name="チェックリスト" sheetId="57" r:id="rId8"/>
  </sheets>
  <externalReferences>
    <externalReference r:id="rId9"/>
    <externalReference r:id="rId10"/>
  </externalReferences>
  <definedNames>
    <definedName name="inv補正COP" localSheetId="2">'[1]空調算定(導入前）'!$BB$29:$BM$53</definedName>
    <definedName name="inv補正COP" localSheetId="0">#REF!</definedName>
    <definedName name="inv補正COP">#REF!</definedName>
    <definedName name="_xlnm.Print_Area" localSheetId="7">チェックリスト!$A$1:$D$35</definedName>
    <definedName name="_xlnm.Print_Area" localSheetId="3">'ボイラ排出量算定（追加)'!$A$1:$AI$64</definedName>
    <definedName name="_xlnm.Print_Area" localSheetId="5">口座情報!$A$1:$AI$49</definedName>
    <definedName name="_xlnm.Print_Area" localSheetId="1">事業実施者・事業着手・完了日!$A$1:$AH$35</definedName>
    <definedName name="_xlnm.Print_Area" localSheetId="2">事業費内訳!$A$1:$AH$58</definedName>
    <definedName name="_xlnm.Print_Area" localSheetId="0">実績報告書!$A$1:$AH$39</definedName>
    <definedName name="_xlnm.Print_Area" localSheetId="6">写真!$A$1:$AI$49</definedName>
    <definedName name="サービス業" localSheetId="0">実績報告書!$R$56:$R$60</definedName>
    <definedName name="サービス業">事業実施者・事業着手・完了日!$R$60:$R$64</definedName>
    <definedName name="医療・福祉" localSheetId="0">実績報告書!$P$56:$P$58</definedName>
    <definedName name="医療・福祉">事業実施者・事業着手・完了日!$P$60:$P$62</definedName>
    <definedName name="運輸業・郵便業" localSheetId="0">実績報告書!$H$56:$H$63</definedName>
    <definedName name="運輸業・郵便業">事業実施者・事業着手・完了日!$H$60:$H$67</definedName>
    <definedName name="卸売業・小売業" localSheetId="0">実績報告書!$I$56:$I$67</definedName>
    <definedName name="卸売業・小売業">事業実施者・事業着手・完了日!$I$60:$I$71</definedName>
    <definedName name="学術研究・専門・技術サービス業" localSheetId="0">実績報告書!$L$56:$L$59</definedName>
    <definedName name="学術研究・専門・技術サービス業">事業実施者・事業着手・完了日!$L$60:$L$63</definedName>
    <definedName name="漁業" localSheetId="0">実績報告書!$B$56:$B$57</definedName>
    <definedName name="漁業">事業実施者・事業着手・完了日!$B$60:$B$61</definedName>
    <definedName name="教育・学習支援業" localSheetId="0">実績報告書!$O$56:$O$57</definedName>
    <definedName name="教育・学習支援業">事業実施者・事業着手・完了日!$O$60:$O$61</definedName>
    <definedName name="金融業・保険業" localSheetId="0">実績報告書!$J$56:$J$61</definedName>
    <definedName name="金融業・保険業">事業実施者・事業着手・完了日!$J$60:$J$65</definedName>
    <definedName name="建設業" localSheetId="0">実績報告書!$D$56:$D$58</definedName>
    <definedName name="建設業">事業実施者・事業着手・完了日!$D$60:$D$62</definedName>
    <definedName name="鉱業・採石業・砂利採取業" localSheetId="0">実績報告書!$C$56</definedName>
    <definedName name="鉱業・採石業・砂利採取業">事業実施者・事業着手・完了日!$C$60</definedName>
    <definedName name="宿泊業・飲食サービス業" localSheetId="0">実績報告書!$M$56:$M$58</definedName>
    <definedName name="宿泊業・飲食サービス業">事業実施者・事業着手・完了日!$M$60:$M$62</definedName>
    <definedName name="情報通信業" localSheetId="0">実績報告書!$G$56:$G$60</definedName>
    <definedName name="情報通信業">事業実施者・事業着手・完了日!$G$60:$G$64</definedName>
    <definedName name="生活関連サービス業・娯楽業" localSheetId="0">実績報告書!$N$56:$N$57</definedName>
    <definedName name="生活関連サービス業・娯楽業">事業実施者・事業着手・完了日!$N$60:$N$61</definedName>
    <definedName name="製造業" localSheetId="0">実績報告書!$E$56:$E$79</definedName>
    <definedName name="製造業">事業実施者・事業着手・完了日!$E$60:$E$83</definedName>
    <definedName name="大分類" localSheetId="5">[2]事業実施者・事業内容!$A$75:$R$75</definedName>
    <definedName name="大分類" localSheetId="2">[1]事業実施者・事業内容!$A$84:$R$84</definedName>
    <definedName name="大分類" localSheetId="0">実績報告書!$A$55:$R$55</definedName>
    <definedName name="大分類">事業実施者・事業着手・完了日!$A$59:$R$59</definedName>
    <definedName name="電気・ガス・熱供給・水道業" localSheetId="0">実績報告書!$F$56:$F$59</definedName>
    <definedName name="電気・ガス・熱供給・水道業">事業実施者・事業着手・完了日!$F$60:$F$63</definedName>
    <definedName name="燃料" localSheetId="0">実績報告書!$AA$66:$AA$71</definedName>
    <definedName name="燃料">事業実施者・事業着手・完了日!$AA$70:$AA$75</definedName>
    <definedName name="農業_林業" localSheetId="0">実績報告書!$A$56:$A$57</definedName>
    <definedName name="農業_林業">事業実施者・事業着手・完了日!$A$60:$A$61</definedName>
    <definedName name="農業・林業" localSheetId="0">実績報告書!$A$56:$A$57</definedName>
    <definedName name="農業・林業">事業実施者・事業着手・完了日!$A$60:$A$61</definedName>
    <definedName name="不動産業・物品賃貸業" localSheetId="0">実績報告書!$K$56:$K$58</definedName>
    <definedName name="不動産業・物品賃貸業">事業実施者・事業着手・完了日!$K$60:$K$62</definedName>
    <definedName name="複合サービス事業" localSheetId="0">実績報告書!$Q$56:$Q$57</definedName>
    <definedName name="複合サービス事業">事業実施者・事業着手・完了日!$Q$60:$Q$61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" i="65" l="1"/>
  <c r="S23" i="65"/>
  <c r="K44" i="65" l="1"/>
  <c r="K38" i="65" l="1"/>
  <c r="X27" i="65"/>
  <c r="S26" i="65"/>
  <c r="AC26" i="65" s="1"/>
  <c r="S25" i="65"/>
  <c r="AC25" i="65" s="1"/>
  <c r="S24" i="65"/>
  <c r="AC24" i="65" s="1"/>
  <c r="AC23" i="65"/>
  <c r="S22" i="65"/>
  <c r="X20" i="65"/>
  <c r="S19" i="65"/>
  <c r="AC19" i="65" s="1"/>
  <c r="S18" i="65"/>
  <c r="AC18" i="65" s="1"/>
  <c r="S17" i="65"/>
  <c r="AC17" i="65" s="1"/>
  <c r="S16" i="65"/>
  <c r="AC16" i="65" s="1"/>
  <c r="S15" i="65"/>
  <c r="AC15" i="65" s="1"/>
  <c r="S14" i="65"/>
  <c r="AC14" i="65" s="1"/>
  <c r="S13" i="65"/>
  <c r="X12" i="65"/>
  <c r="S11" i="65"/>
  <c r="AC11" i="65" s="1"/>
  <c r="S10" i="65"/>
  <c r="AC10" i="65" s="1"/>
  <c r="S9" i="65"/>
  <c r="AC9" i="65" s="1"/>
  <c r="S8" i="65"/>
  <c r="AC8" i="65" s="1"/>
  <c r="S7" i="65"/>
  <c r="AC7" i="65" s="1"/>
  <c r="S6" i="65"/>
  <c r="AC6" i="65" s="1"/>
  <c r="X21" i="65" l="1"/>
  <c r="S12" i="65"/>
  <c r="S20" i="65"/>
  <c r="S27" i="65"/>
  <c r="AC22" i="65"/>
  <c r="AC27" i="65" s="1"/>
  <c r="AC13" i="65"/>
  <c r="AC20" i="65" s="1"/>
  <c r="B44" i="65" s="1"/>
  <c r="P44" i="65" s="1"/>
  <c r="J50" i="65" s="1"/>
  <c r="AC5" i="65"/>
  <c r="AC12" i="65" s="1"/>
  <c r="S21" i="65" l="1"/>
  <c r="B38" i="65"/>
  <c r="P38" i="65" s="1"/>
  <c r="B50" i="65" s="1"/>
  <c r="R50" i="65" s="1"/>
  <c r="V56" i="65" s="1"/>
  <c r="J22" i="48" s="1"/>
  <c r="AC21" i="65"/>
  <c r="AC28" i="65" s="1"/>
  <c r="AC29" i="65" l="1"/>
  <c r="AC30" i="65" s="1"/>
  <c r="AR20" i="39" l="1"/>
  <c r="AR21" i="39"/>
  <c r="AR22" i="39"/>
  <c r="AR19" i="39"/>
  <c r="AC41" i="39"/>
  <c r="Z50" i="39" s="1"/>
  <c r="N54" i="39" s="1"/>
  <c r="AT22" i="39"/>
  <c r="AT21" i="39"/>
  <c r="AT20" i="39"/>
  <c r="AT19" i="39"/>
  <c r="AE22" i="39"/>
  <c r="AE21" i="39"/>
  <c r="AE20" i="39"/>
  <c r="AE19" i="39"/>
  <c r="AL41" i="39"/>
  <c r="AL22" i="39"/>
  <c r="AL21" i="39"/>
  <c r="AL20" i="39"/>
  <c r="AL19" i="39"/>
  <c r="Z27" i="39" l="1"/>
  <c r="AI6" i="39" l="1"/>
  <c r="AA41" i="39"/>
  <c r="P49" i="39" l="1"/>
  <c r="P26" i="39"/>
  <c r="L157" i="40"/>
  <c r="L156" i="40"/>
  <c r="L155" i="40"/>
  <c r="L154" i="40"/>
  <c r="L153" i="40"/>
  <c r="L152" i="40"/>
  <c r="L151" i="40"/>
  <c r="L150" i="40"/>
  <c r="L149" i="40"/>
  <c r="L148" i="40"/>
  <c r="L147" i="40"/>
  <c r="L146" i="40"/>
  <c r="F147" i="40"/>
  <c r="F148" i="40"/>
  <c r="F149" i="40"/>
  <c r="F150" i="40"/>
  <c r="F151" i="40"/>
  <c r="F152" i="40"/>
  <c r="F153" i="40"/>
  <c r="F154" i="40"/>
  <c r="F155" i="40"/>
  <c r="F156" i="40"/>
  <c r="F157" i="40"/>
  <c r="F146" i="40"/>
  <c r="N183" i="40"/>
  <c r="I183" i="40"/>
  <c r="N182" i="40"/>
  <c r="I182" i="40"/>
  <c r="N181" i="40"/>
  <c r="I181" i="40"/>
  <c r="N180" i="40"/>
  <c r="I180" i="40"/>
  <c r="N179" i="40"/>
  <c r="I179" i="40"/>
  <c r="N178" i="40"/>
  <c r="I178" i="40"/>
  <c r="N177" i="40"/>
  <c r="I177" i="40"/>
  <c r="N176" i="40"/>
  <c r="I176" i="40"/>
  <c r="N175" i="40"/>
  <c r="I175" i="40"/>
  <c r="N174" i="40"/>
  <c r="I174" i="40"/>
  <c r="N173" i="40"/>
  <c r="I173" i="40"/>
  <c r="N172" i="40"/>
  <c r="I172" i="40"/>
  <c r="N171" i="40"/>
  <c r="I171" i="40"/>
  <c r="N170" i="40"/>
  <c r="I170" i="40"/>
  <c r="N169" i="40"/>
  <c r="I169" i="40"/>
  <c r="N168" i="40"/>
  <c r="I168" i="40"/>
  <c r="N167" i="40"/>
  <c r="I167" i="40"/>
  <c r="N166" i="40"/>
  <c r="I166" i="40"/>
  <c r="N165" i="40"/>
  <c r="I165" i="40"/>
  <c r="M158" i="40"/>
  <c r="K158" i="40"/>
  <c r="E158" i="40"/>
  <c r="D158" i="40"/>
  <c r="C158" i="40"/>
  <c r="J147" i="40"/>
  <c r="C111" i="40"/>
  <c r="C112" i="40" s="1"/>
  <c r="C113" i="40" s="1"/>
  <c r="C114" i="40" s="1"/>
  <c r="C115" i="40" s="1"/>
  <c r="C116" i="40" s="1"/>
  <c r="C117" i="40" s="1"/>
  <c r="C118" i="40" s="1"/>
  <c r="C119" i="40" s="1"/>
  <c r="C120" i="40" s="1"/>
  <c r="C121" i="40" s="1"/>
  <c r="C122" i="40" s="1"/>
  <c r="C123" i="40" s="1"/>
  <c r="C124" i="40" s="1"/>
  <c r="C125" i="40" s="1"/>
  <c r="C126" i="40" s="1"/>
  <c r="C127" i="40" s="1"/>
  <c r="C128" i="40" s="1"/>
  <c r="C129" i="40" s="1"/>
  <c r="C130" i="40" s="1"/>
  <c r="C131" i="40" s="1"/>
  <c r="C132" i="40" s="1"/>
  <c r="C133" i="40" s="1"/>
  <c r="E85" i="40"/>
  <c r="F85" i="40"/>
  <c r="E86" i="40"/>
  <c r="F86" i="40"/>
  <c r="H130" i="40" s="1"/>
  <c r="E88" i="40"/>
  <c r="F88" i="40"/>
  <c r="E89" i="40"/>
  <c r="F89" i="40"/>
  <c r="E90" i="40"/>
  <c r="I133" i="40" s="1"/>
  <c r="F90" i="40"/>
  <c r="F84" i="40"/>
  <c r="E84" i="40"/>
  <c r="C85" i="40"/>
  <c r="C86" i="40"/>
  <c r="C84" i="40"/>
  <c r="P78" i="40"/>
  <c r="O78" i="40"/>
  <c r="N78" i="40"/>
  <c r="M78" i="40"/>
  <c r="P77" i="40"/>
  <c r="O77" i="40"/>
  <c r="N77" i="40"/>
  <c r="M77" i="40"/>
  <c r="H73" i="40"/>
  <c r="G73" i="40"/>
  <c r="F73" i="40"/>
  <c r="E73" i="40"/>
  <c r="C90" i="40" s="1"/>
  <c r="D73" i="40"/>
  <c r="D90" i="40" s="1"/>
  <c r="H72" i="40"/>
  <c r="G72" i="40"/>
  <c r="F72" i="40"/>
  <c r="E72" i="40"/>
  <c r="D72" i="40"/>
  <c r="D89" i="40" s="1"/>
  <c r="C72" i="40"/>
  <c r="H71" i="40"/>
  <c r="G71" i="40"/>
  <c r="F71" i="40"/>
  <c r="E71" i="40"/>
  <c r="C88" i="40" s="1"/>
  <c r="D71" i="40"/>
  <c r="H69" i="40"/>
  <c r="F69" i="40"/>
  <c r="D86" i="40" s="1"/>
  <c r="H68" i="40"/>
  <c r="F68" i="40"/>
  <c r="D85" i="40" s="1"/>
  <c r="H67" i="40"/>
  <c r="F67" i="40"/>
  <c r="D84" i="40" s="1"/>
  <c r="D110" i="40" l="1"/>
  <c r="D111" i="40" s="1"/>
  <c r="D112" i="40" s="1"/>
  <c r="D113" i="40" s="1"/>
  <c r="D114" i="40" s="1"/>
  <c r="D115" i="40" s="1"/>
  <c r="D116" i="40" s="1"/>
  <c r="D117" i="40" s="1"/>
  <c r="D118" i="40" s="1"/>
  <c r="D119" i="40" s="1"/>
  <c r="D120" i="40" s="1"/>
  <c r="D121" i="40" s="1"/>
  <c r="D122" i="40" s="1"/>
  <c r="D123" i="40" s="1"/>
  <c r="D124" i="40" s="1"/>
  <c r="D125" i="40" s="1"/>
  <c r="D126" i="40" s="1"/>
  <c r="D127" i="40" s="1"/>
  <c r="D128" i="40" s="1"/>
  <c r="D129" i="40" s="1"/>
  <c r="D130" i="40" s="1"/>
  <c r="D131" i="40" s="1"/>
  <c r="D132" i="40" s="1"/>
  <c r="D133" i="40" s="1"/>
  <c r="G133" i="40"/>
  <c r="J110" i="40"/>
  <c r="C89" i="40"/>
  <c r="E116" i="40" s="1"/>
  <c r="I119" i="40"/>
  <c r="D88" i="40"/>
  <c r="F111" i="40" s="1"/>
  <c r="J148" i="40"/>
  <c r="J149" i="40" s="1"/>
  <c r="J150" i="40" s="1"/>
  <c r="J151" i="40" s="1"/>
  <c r="J152" i="40" s="1"/>
  <c r="J153" i="40" s="1"/>
  <c r="J154" i="40" s="1"/>
  <c r="J155" i="40" s="1"/>
  <c r="J156" i="40" s="1"/>
  <c r="J157" i="40" s="1"/>
  <c r="F118" i="40"/>
  <c r="I112" i="40"/>
  <c r="I116" i="40"/>
  <c r="I120" i="40"/>
  <c r="I124" i="40"/>
  <c r="I128" i="40"/>
  <c r="I132" i="40"/>
  <c r="G122" i="40"/>
  <c r="G126" i="40"/>
  <c r="G130" i="40"/>
  <c r="F130" i="40"/>
  <c r="G116" i="40"/>
  <c r="F113" i="40"/>
  <c r="F117" i="40"/>
  <c r="I110" i="40"/>
  <c r="I114" i="40"/>
  <c r="I118" i="40"/>
  <c r="I122" i="40"/>
  <c r="I126" i="40"/>
  <c r="I130" i="40"/>
  <c r="G120" i="40"/>
  <c r="G124" i="40"/>
  <c r="G128" i="40"/>
  <c r="G132" i="40"/>
  <c r="E118" i="40"/>
  <c r="E110" i="40"/>
  <c r="J133" i="40"/>
  <c r="J131" i="40"/>
  <c r="J129" i="40"/>
  <c r="J127" i="40"/>
  <c r="J125" i="40"/>
  <c r="J123" i="40"/>
  <c r="J121" i="40"/>
  <c r="J132" i="40"/>
  <c r="J130" i="40"/>
  <c r="J128" i="40"/>
  <c r="J126" i="40"/>
  <c r="J124" i="40"/>
  <c r="J122" i="40"/>
  <c r="J120" i="40"/>
  <c r="H119" i="40"/>
  <c r="H117" i="40"/>
  <c r="H115" i="40"/>
  <c r="H113" i="40"/>
  <c r="H111" i="40"/>
  <c r="E120" i="40"/>
  <c r="G119" i="40"/>
  <c r="E119" i="40"/>
  <c r="E131" i="40"/>
  <c r="F122" i="40"/>
  <c r="F126" i="40"/>
  <c r="G110" i="40"/>
  <c r="G114" i="40"/>
  <c r="G118" i="40"/>
  <c r="H110" i="40"/>
  <c r="H114" i="40"/>
  <c r="H118" i="40"/>
  <c r="H122" i="40"/>
  <c r="H126" i="40"/>
  <c r="F133" i="40"/>
  <c r="F131" i="40"/>
  <c r="F129" i="40"/>
  <c r="F127" i="40"/>
  <c r="F125" i="40"/>
  <c r="F123" i="40"/>
  <c r="F121" i="40"/>
  <c r="J119" i="40"/>
  <c r="J117" i="40"/>
  <c r="J115" i="40"/>
  <c r="J113" i="40"/>
  <c r="J111" i="40"/>
  <c r="J118" i="40"/>
  <c r="J116" i="40"/>
  <c r="J114" i="40"/>
  <c r="H133" i="40"/>
  <c r="H131" i="40"/>
  <c r="H129" i="40"/>
  <c r="H127" i="40"/>
  <c r="H125" i="40"/>
  <c r="H123" i="40"/>
  <c r="H121" i="40"/>
  <c r="E121" i="40"/>
  <c r="F120" i="40"/>
  <c r="F124" i="40"/>
  <c r="F128" i="40"/>
  <c r="F132" i="40"/>
  <c r="G112" i="40"/>
  <c r="H112" i="40"/>
  <c r="H116" i="40"/>
  <c r="H120" i="40"/>
  <c r="H124" i="40"/>
  <c r="H128" i="40"/>
  <c r="H132" i="40"/>
  <c r="J112" i="40"/>
  <c r="E134" i="40"/>
  <c r="E124" i="40"/>
  <c r="E132" i="40"/>
  <c r="F110" i="40"/>
  <c r="F112" i="40"/>
  <c r="F114" i="40"/>
  <c r="F116" i="40"/>
  <c r="I111" i="40"/>
  <c r="I113" i="40"/>
  <c r="I115" i="40"/>
  <c r="I117" i="40"/>
  <c r="I121" i="40"/>
  <c r="I123" i="40"/>
  <c r="I125" i="40"/>
  <c r="I127" i="40"/>
  <c r="I129" i="40"/>
  <c r="I131" i="40"/>
  <c r="G111" i="40"/>
  <c r="G113" i="40"/>
  <c r="G115" i="40"/>
  <c r="G117" i="40"/>
  <c r="G121" i="40"/>
  <c r="G123" i="40"/>
  <c r="G125" i="40"/>
  <c r="G127" i="40"/>
  <c r="G129" i="40"/>
  <c r="G131" i="40"/>
  <c r="E96" i="40"/>
  <c r="E109" i="40"/>
  <c r="E107" i="40"/>
  <c r="E105" i="40"/>
  <c r="E103" i="40"/>
  <c r="E101" i="40"/>
  <c r="E99" i="40"/>
  <c r="E97" i="40"/>
  <c r="E108" i="40"/>
  <c r="E106" i="40"/>
  <c r="E104" i="40"/>
  <c r="E102" i="40"/>
  <c r="E100" i="40"/>
  <c r="E98" i="40"/>
  <c r="K78" i="40"/>
  <c r="E133" i="40" l="1"/>
  <c r="E138" i="40"/>
  <c r="E129" i="40"/>
  <c r="E123" i="40"/>
  <c r="E122" i="40"/>
  <c r="E127" i="40"/>
  <c r="E136" i="40"/>
  <c r="E125" i="40"/>
  <c r="E137" i="40"/>
  <c r="E135" i="40"/>
  <c r="E115" i="40"/>
  <c r="E112" i="40"/>
  <c r="E128" i="40"/>
  <c r="E117" i="40"/>
  <c r="E111" i="40"/>
  <c r="E114" i="40"/>
  <c r="E130" i="40"/>
  <c r="E126" i="40"/>
  <c r="E113" i="40"/>
  <c r="F119" i="40"/>
  <c r="F115" i="40"/>
  <c r="J158" i="40"/>
  <c r="Q55" i="40" l="1"/>
  <c r="Q54" i="40"/>
  <c r="Q53" i="40"/>
  <c r="Q52" i="40"/>
  <c r="Q51" i="40"/>
  <c r="Q50" i="40"/>
  <c r="Q49" i="40"/>
  <c r="Q48" i="40"/>
  <c r="Q47" i="40"/>
  <c r="Q46" i="40"/>
  <c r="Q45" i="40"/>
  <c r="Q44" i="40"/>
  <c r="P45" i="40"/>
  <c r="P46" i="40"/>
  <c r="P47" i="40"/>
  <c r="P48" i="40"/>
  <c r="P49" i="40"/>
  <c r="P50" i="40"/>
  <c r="P51" i="40"/>
  <c r="P52" i="40"/>
  <c r="P53" i="40"/>
  <c r="P54" i="40"/>
  <c r="P55" i="40"/>
  <c r="P44" i="40"/>
  <c r="S37" i="40"/>
  <c r="X55" i="40" s="1"/>
  <c r="S36" i="40"/>
  <c r="X54" i="40" s="1"/>
  <c r="S35" i="40"/>
  <c r="X53" i="40" s="1"/>
  <c r="S34" i="40"/>
  <c r="X52" i="40" s="1"/>
  <c r="S33" i="40"/>
  <c r="X51" i="40" s="1"/>
  <c r="S32" i="40"/>
  <c r="X50" i="40" s="1"/>
  <c r="S31" i="40"/>
  <c r="X49" i="40" s="1"/>
  <c r="S30" i="40"/>
  <c r="X48" i="40" s="1"/>
  <c r="S29" i="40"/>
  <c r="X47" i="40" s="1"/>
  <c r="S28" i="40"/>
  <c r="X46" i="40" s="1"/>
  <c r="S27" i="40"/>
  <c r="X45" i="40" s="1"/>
  <c r="S26" i="40"/>
  <c r="X44" i="40" s="1"/>
  <c r="R37" i="40"/>
  <c r="W55" i="40" s="1"/>
  <c r="R36" i="40"/>
  <c r="R35" i="40"/>
  <c r="W53" i="40" s="1"/>
  <c r="R34" i="40"/>
  <c r="W52" i="40" s="1"/>
  <c r="R33" i="40"/>
  <c r="W51" i="40" s="1"/>
  <c r="R32" i="40"/>
  <c r="W50" i="40" s="1"/>
  <c r="R31" i="40"/>
  <c r="R30" i="40"/>
  <c r="R29" i="40"/>
  <c r="W47" i="40" s="1"/>
  <c r="R28" i="40"/>
  <c r="R27" i="40"/>
  <c r="W45" i="40" s="1"/>
  <c r="R26" i="40"/>
  <c r="W44" i="40" s="1"/>
  <c r="Q37" i="40"/>
  <c r="Q36" i="40"/>
  <c r="V36" i="40" s="1"/>
  <c r="Q35" i="40"/>
  <c r="V53" i="40" s="1"/>
  <c r="Z53" i="40" s="1"/>
  <c r="Q34" i="40"/>
  <c r="V34" i="40" s="1"/>
  <c r="Q33" i="40"/>
  <c r="Q32" i="40"/>
  <c r="V32" i="40" s="1"/>
  <c r="Q31" i="40"/>
  <c r="V49" i="40" s="1"/>
  <c r="Z49" i="40" s="1"/>
  <c r="Q30" i="40"/>
  <c r="V30" i="40" s="1"/>
  <c r="Q29" i="40"/>
  <c r="Q28" i="40"/>
  <c r="V28" i="40" s="1"/>
  <c r="Q27" i="40"/>
  <c r="V45" i="40" s="1"/>
  <c r="Z45" i="40" s="1"/>
  <c r="Q26" i="40"/>
  <c r="V26" i="40" s="1"/>
  <c r="P27" i="40"/>
  <c r="P28" i="40"/>
  <c r="U28" i="40" s="1"/>
  <c r="P29" i="40"/>
  <c r="P30" i="40"/>
  <c r="U30" i="40" s="1"/>
  <c r="W30" i="40" s="1"/>
  <c r="P31" i="40"/>
  <c r="P32" i="40"/>
  <c r="U32" i="40" s="1"/>
  <c r="W32" i="40" s="1"/>
  <c r="P33" i="40"/>
  <c r="U33" i="40" s="1"/>
  <c r="P34" i="40"/>
  <c r="P35" i="40"/>
  <c r="P36" i="40"/>
  <c r="U36" i="40" s="1"/>
  <c r="P37" i="40"/>
  <c r="U37" i="40" s="1"/>
  <c r="P26" i="40"/>
  <c r="U26" i="40" s="1"/>
  <c r="V51" i="40" l="1"/>
  <c r="Z51" i="40" s="1"/>
  <c r="U31" i="40"/>
  <c r="U35" i="40"/>
  <c r="U27" i="40"/>
  <c r="W49" i="40"/>
  <c r="V47" i="40"/>
  <c r="Z47" i="40" s="1"/>
  <c r="V55" i="40"/>
  <c r="Z55" i="40" s="1"/>
  <c r="U34" i="40"/>
  <c r="W34" i="40" s="1"/>
  <c r="W48" i="40"/>
  <c r="U29" i="40"/>
  <c r="W36" i="40"/>
  <c r="W28" i="40"/>
  <c r="W46" i="40"/>
  <c r="W54" i="40"/>
  <c r="W26" i="40"/>
  <c r="U44" i="40"/>
  <c r="Y44" i="40" s="1"/>
  <c r="U54" i="40"/>
  <c r="U52" i="40"/>
  <c r="Y52" i="40" s="1"/>
  <c r="U50" i="40"/>
  <c r="Y50" i="40" s="1"/>
  <c r="U48" i="40"/>
  <c r="U46" i="40"/>
  <c r="V44" i="40"/>
  <c r="Z44" i="40" s="1"/>
  <c r="V54" i="40"/>
  <c r="Z54" i="40" s="1"/>
  <c r="V52" i="40"/>
  <c r="Z52" i="40" s="1"/>
  <c r="V50" i="40"/>
  <c r="Z50" i="40" s="1"/>
  <c r="V48" i="40"/>
  <c r="Z48" i="40" s="1"/>
  <c r="V46" i="40"/>
  <c r="Z46" i="40" s="1"/>
  <c r="V37" i="40"/>
  <c r="W37" i="40" s="1"/>
  <c r="V35" i="40"/>
  <c r="V33" i="40"/>
  <c r="W33" i="40" s="1"/>
  <c r="V31" i="40"/>
  <c r="W31" i="40" s="1"/>
  <c r="V29" i="40"/>
  <c r="V27" i="40"/>
  <c r="U55" i="40"/>
  <c r="Y55" i="40" s="1"/>
  <c r="U53" i="40"/>
  <c r="Y53" i="40" s="1"/>
  <c r="AA53" i="40" s="1"/>
  <c r="U51" i="40"/>
  <c r="Y51" i="40" s="1"/>
  <c r="AA51" i="40" s="1"/>
  <c r="U49" i="40"/>
  <c r="Y49" i="40" s="1"/>
  <c r="AA49" i="40" s="1"/>
  <c r="U47" i="40"/>
  <c r="Y47" i="40" s="1"/>
  <c r="AA47" i="40" s="1"/>
  <c r="U45" i="40"/>
  <c r="Y45" i="40" s="1"/>
  <c r="AA45" i="40" s="1"/>
  <c r="R80" i="39"/>
  <c r="R79" i="39"/>
  <c r="R78" i="39"/>
  <c r="R77" i="39"/>
  <c r="N58" i="39"/>
  <c r="T45" i="39"/>
  <c r="AP44" i="39"/>
  <c r="AM44" i="39"/>
  <c r="AP43" i="39"/>
  <c r="AM43" i="39"/>
  <c r="AP42" i="39"/>
  <c r="AM42" i="39"/>
  <c r="AP41" i="39"/>
  <c r="AM41" i="39"/>
  <c r="K24" i="39"/>
  <c r="AP22" i="39"/>
  <c r="AM22" i="39"/>
  <c r="AA22" i="39"/>
  <c r="AP21" i="39"/>
  <c r="AM21" i="39"/>
  <c r="AA21" i="39"/>
  <c r="AP20" i="39"/>
  <c r="AM20" i="39"/>
  <c r="AA20" i="39"/>
  <c r="AQ19" i="39"/>
  <c r="AP19" i="39"/>
  <c r="AM19" i="39"/>
  <c r="AA19" i="39"/>
  <c r="AD1" i="39"/>
  <c r="W35" i="40" l="1"/>
  <c r="AA55" i="40"/>
  <c r="U38" i="40"/>
  <c r="W29" i="40"/>
  <c r="Y48" i="40"/>
  <c r="Y46" i="40"/>
  <c r="Y54" i="40"/>
  <c r="AR23" i="39"/>
  <c r="AR44" i="39" s="1"/>
  <c r="V38" i="40"/>
  <c r="AA48" i="40"/>
  <c r="AA52" i="40"/>
  <c r="AA44" i="40"/>
  <c r="AA46" i="40"/>
  <c r="AA50" i="40"/>
  <c r="AA54" i="40"/>
  <c r="W27" i="40"/>
  <c r="W38" i="40" l="1"/>
  <c r="AR41" i="39"/>
  <c r="AR43" i="39"/>
  <c r="AR42" i="39"/>
  <c r="AA56" i="40"/>
  <c r="B54" i="39"/>
  <c r="Z54" i="39" s="1"/>
  <c r="Z58" i="39" s="1"/>
  <c r="AR45" i="39" l="1"/>
  <c r="W41" i="3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Q19" authorId="0" shapeId="0" xr:uid="{00000000-0006-0000-0D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P27" authorId="0" shapeId="0" xr:uid="{00000000-0006-0000-0D00-000002000000}">
      <text>
        <r>
          <rPr>
            <sz val="9"/>
            <color indexed="81"/>
            <rFont val="MS P ゴシック"/>
            <family val="3"/>
            <charset val="128"/>
          </rPr>
          <t xml:space="preserve">ほかの様式を利用した場合、計算数値を記入する。
</t>
        </r>
      </text>
    </comment>
    <comment ref="I33" authorId="0" shapeId="0" xr:uid="{00000000-0006-0000-0D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I34" authorId="0" shapeId="0" xr:uid="{00000000-0006-0000-0D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I35" authorId="0" shapeId="0" xr:uid="{00000000-0006-0000-0D00-00000500000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P50" authorId="0" shapeId="0" xr:uid="{00000000-0006-0000-0D00-000006000000}">
      <text>
        <r>
          <rPr>
            <sz val="9"/>
            <color indexed="81"/>
            <rFont val="MS P ゴシック"/>
            <family val="3"/>
            <charset val="128"/>
          </rPr>
          <t xml:space="preserve">ほかの様式を利用した場合、計算数値を記入する。
</t>
        </r>
      </text>
    </comment>
  </commentList>
</comments>
</file>

<file path=xl/sharedStrings.xml><?xml version="1.0" encoding="utf-8"?>
<sst xmlns="http://schemas.openxmlformats.org/spreadsheetml/2006/main" count="821" uniqueCount="501">
  <si>
    <t>１　事業実施者</t>
    <rPh sb="2" eb="4">
      <t>ジギョウ</t>
    </rPh>
    <rPh sb="4" eb="6">
      <t>ジッシ</t>
    </rPh>
    <rPh sb="6" eb="7">
      <t>シャ</t>
    </rPh>
    <phoneticPr fontId="4"/>
  </si>
  <si>
    <t>実施場所</t>
    <rPh sb="0" eb="2">
      <t>ジッシ</t>
    </rPh>
    <rPh sb="2" eb="4">
      <t>バショ</t>
    </rPh>
    <phoneticPr fontId="4"/>
  </si>
  <si>
    <t>事業実施者</t>
    <rPh sb="0" eb="2">
      <t>ジギョウ</t>
    </rPh>
    <rPh sb="2" eb="4">
      <t>ジッシ</t>
    </rPh>
    <rPh sb="4" eb="5">
      <t>シャ</t>
    </rPh>
    <phoneticPr fontId="4"/>
  </si>
  <si>
    <t>事業所名称</t>
    <rPh sb="0" eb="3">
      <t>ジギョウショ</t>
    </rPh>
    <rPh sb="3" eb="5">
      <t>メイショウ</t>
    </rPh>
    <phoneticPr fontId="4"/>
  </si>
  <si>
    <t>事業所所在地</t>
    <rPh sb="0" eb="3">
      <t>ジギョウショ</t>
    </rPh>
    <rPh sb="3" eb="6">
      <t>ショザイチ</t>
    </rPh>
    <phoneticPr fontId="4"/>
  </si>
  <si>
    <t>電話</t>
    <rPh sb="0" eb="2">
      <t>デンワ</t>
    </rPh>
    <phoneticPr fontId="4"/>
  </si>
  <si>
    <t>所属名</t>
    <rPh sb="0" eb="2">
      <t>ショゾク</t>
    </rPh>
    <rPh sb="2" eb="3">
      <t>ナ</t>
    </rPh>
    <phoneticPr fontId="4"/>
  </si>
  <si>
    <t>職　名</t>
    <rPh sb="0" eb="1">
      <t>ショク</t>
    </rPh>
    <rPh sb="2" eb="3">
      <t>ナ</t>
    </rPh>
    <phoneticPr fontId="4"/>
  </si>
  <si>
    <t>氏　名</t>
    <rPh sb="0" eb="1">
      <t>シ</t>
    </rPh>
    <rPh sb="2" eb="3">
      <t>ナ</t>
    </rPh>
    <phoneticPr fontId="4"/>
  </si>
  <si>
    <t>連絡先住所
（郵送先）</t>
    <rPh sb="0" eb="3">
      <t>レンラクサキ</t>
    </rPh>
    <rPh sb="3" eb="5">
      <t>ジュウショ</t>
    </rPh>
    <rPh sb="7" eb="9">
      <t>ユウソウ</t>
    </rPh>
    <rPh sb="9" eb="10">
      <t>サキ</t>
    </rPh>
    <phoneticPr fontId="4"/>
  </si>
  <si>
    <t>導入設備</t>
    <rPh sb="0" eb="2">
      <t>ドウニュウ</t>
    </rPh>
    <rPh sb="2" eb="4">
      <t>セツビ</t>
    </rPh>
    <phoneticPr fontId="4"/>
  </si>
  <si>
    <t>年</t>
    <rPh sb="0" eb="1">
      <t>ネン</t>
    </rPh>
    <phoneticPr fontId="4"/>
  </si>
  <si>
    <t>導入前</t>
    <rPh sb="0" eb="2">
      <t>ドウニュウ</t>
    </rPh>
    <rPh sb="2" eb="3">
      <t>マエ</t>
    </rPh>
    <phoneticPr fontId="4"/>
  </si>
  <si>
    <t>導入後</t>
    <rPh sb="0" eb="2">
      <t>ドウニュウ</t>
    </rPh>
    <rPh sb="2" eb="3">
      <t>ゴ</t>
    </rPh>
    <phoneticPr fontId="4"/>
  </si>
  <si>
    <t>総事業費</t>
    <rPh sb="0" eb="4">
      <t>ソウジギョウヒ</t>
    </rPh>
    <phoneticPr fontId="4"/>
  </si>
  <si>
    <t>t-CO2/年</t>
    <rPh sb="6" eb="7">
      <t>ネン</t>
    </rPh>
    <phoneticPr fontId="4"/>
  </si>
  <si>
    <t>CO2排出削減予測量</t>
    <rPh sb="3" eb="5">
      <t>ハイシュツ</t>
    </rPh>
    <rPh sb="5" eb="7">
      <t>サクゲン</t>
    </rPh>
    <rPh sb="7" eb="9">
      <t>ヨソク</t>
    </rPh>
    <rPh sb="9" eb="10">
      <t>リョウ</t>
    </rPh>
    <phoneticPr fontId="4"/>
  </si>
  <si>
    <t>＝</t>
    <phoneticPr fontId="4"/>
  </si>
  <si>
    <t>導入前のCO2排出量</t>
    <rPh sb="0" eb="2">
      <t>ドウニュウ</t>
    </rPh>
    <rPh sb="2" eb="3">
      <t>マエ</t>
    </rPh>
    <rPh sb="7" eb="9">
      <t>ハイシュツ</t>
    </rPh>
    <rPh sb="9" eb="10">
      <t>リョウ</t>
    </rPh>
    <phoneticPr fontId="4"/>
  </si>
  <si>
    <t>導入後のCO2排出量</t>
    <rPh sb="0" eb="2">
      <t>ドウニュウ</t>
    </rPh>
    <rPh sb="2" eb="3">
      <t>ゴ</t>
    </rPh>
    <rPh sb="7" eb="9">
      <t>ハイシュツ</t>
    </rPh>
    <rPh sb="9" eb="10">
      <t>リョウ</t>
    </rPh>
    <phoneticPr fontId="4"/>
  </si>
  <si>
    <t>－</t>
    <phoneticPr fontId="4"/>
  </si>
  <si>
    <t>※</t>
    <phoneticPr fontId="4"/>
  </si>
  <si>
    <t>区　　分</t>
    <rPh sb="0" eb="1">
      <t>ク</t>
    </rPh>
    <rPh sb="3" eb="4">
      <t>フン</t>
    </rPh>
    <phoneticPr fontId="4"/>
  </si>
  <si>
    <t>消費税及び地方消費税額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4"/>
  </si>
  <si>
    <t>総計（税抜き額）</t>
    <rPh sb="0" eb="2">
      <t>ソウケイ</t>
    </rPh>
    <rPh sb="3" eb="4">
      <t>ゼイ</t>
    </rPh>
    <rPh sb="4" eb="5">
      <t>ヌ</t>
    </rPh>
    <rPh sb="6" eb="7">
      <t>ガク</t>
    </rPh>
    <phoneticPr fontId="4"/>
  </si>
  <si>
    <t>単位</t>
    <rPh sb="0" eb="2">
      <t>タンイ</t>
    </rPh>
    <phoneticPr fontId="4"/>
  </si>
  <si>
    <t>kL</t>
    <phoneticPr fontId="4"/>
  </si>
  <si>
    <t>灯油</t>
    <rPh sb="0" eb="2">
      <t>トウユ</t>
    </rPh>
    <phoneticPr fontId="4"/>
  </si>
  <si>
    <t>合計</t>
    <rPh sb="0" eb="2">
      <t>ゴウケイ</t>
    </rPh>
    <phoneticPr fontId="4"/>
  </si>
  <si>
    <t>CO2排出量は、小数点第２位を四捨五入して、小数点第１位までの表記としてください。</t>
    <rPh sb="3" eb="5">
      <t>ハイシュツ</t>
    </rPh>
    <rPh sb="5" eb="6">
      <t>リョウ</t>
    </rPh>
    <rPh sb="8" eb="11">
      <t>ショウスウテン</t>
    </rPh>
    <rPh sb="11" eb="12">
      <t>ダイ</t>
    </rPh>
    <rPh sb="13" eb="14">
      <t>イ</t>
    </rPh>
    <rPh sb="15" eb="19">
      <t>シシャゴニュウ</t>
    </rPh>
    <rPh sb="22" eb="25">
      <t>ショウスウテン</t>
    </rPh>
    <rPh sb="25" eb="26">
      <t>ダイ</t>
    </rPh>
    <rPh sb="27" eb="28">
      <t>イ</t>
    </rPh>
    <rPh sb="31" eb="33">
      <t>ヒョウキ</t>
    </rPh>
    <phoneticPr fontId="4"/>
  </si>
  <si>
    <t>計</t>
    <rPh sb="0" eb="1">
      <t>ケイ</t>
    </rPh>
    <phoneticPr fontId="4"/>
  </si>
  <si>
    <t>ＦＡＸ</t>
    <phoneticPr fontId="4"/>
  </si>
  <si>
    <t>リース会社</t>
    <rPh sb="3" eb="5">
      <t>カイシャ</t>
    </rPh>
    <phoneticPr fontId="4"/>
  </si>
  <si>
    <t>代表者役職名</t>
    <rPh sb="0" eb="3">
      <t>ダイヒョウシャ</t>
    </rPh>
    <rPh sb="3" eb="5">
      <t>ヤクショク</t>
    </rPh>
    <rPh sb="5" eb="6">
      <t>メイ</t>
    </rPh>
    <phoneticPr fontId="5"/>
  </si>
  <si>
    <t>主たる事務所
の所在地</t>
    <rPh sb="0" eb="1">
      <t>シュ</t>
    </rPh>
    <rPh sb="3" eb="5">
      <t>ジム</t>
    </rPh>
    <rPh sb="5" eb="6">
      <t>ショ</t>
    </rPh>
    <rPh sb="8" eb="11">
      <t>ショザイチ</t>
    </rPh>
    <phoneticPr fontId="4"/>
  </si>
  <si>
    <t>名称</t>
    <rPh sb="0" eb="2">
      <t>メイショウ</t>
    </rPh>
    <phoneticPr fontId="4"/>
  </si>
  <si>
    <t>人</t>
    <rPh sb="0" eb="1">
      <t>ニン</t>
    </rPh>
    <phoneticPr fontId="4"/>
  </si>
  <si>
    <t>円</t>
    <rPh sb="0" eb="1">
      <t>エン</t>
    </rPh>
    <phoneticPr fontId="4"/>
  </si>
  <si>
    <t>メール</t>
    <phoneticPr fontId="4"/>
  </si>
  <si>
    <t>大分類</t>
    <rPh sb="0" eb="3">
      <t>ダイブンルイ</t>
    </rPh>
    <phoneticPr fontId="5"/>
  </si>
  <si>
    <t>中分類</t>
    <rPh sb="0" eb="3">
      <t>チュウブンルイ</t>
    </rPh>
    <phoneticPr fontId="5"/>
  </si>
  <si>
    <t>漁業</t>
    <rPh sb="0" eb="2">
      <t>ギョギョウ</t>
    </rPh>
    <phoneticPr fontId="9"/>
  </si>
  <si>
    <t>鉱業，採石業，砂利採取業</t>
  </si>
  <si>
    <t>建設業</t>
    <rPh sb="0" eb="3">
      <t>ケンセツギョウ</t>
    </rPh>
    <phoneticPr fontId="9"/>
  </si>
  <si>
    <t>製造業</t>
    <rPh sb="0" eb="3">
      <t>セイゾウギョウ</t>
    </rPh>
    <phoneticPr fontId="9"/>
  </si>
  <si>
    <t>電気・ガス・熱供給・水道業</t>
  </si>
  <si>
    <t>情報通信業</t>
  </si>
  <si>
    <t>卸売業・小売業</t>
  </si>
  <si>
    <t>金融業・保険業</t>
  </si>
  <si>
    <t>複合サービス事業</t>
  </si>
  <si>
    <t>サービス業</t>
    <phoneticPr fontId="5"/>
  </si>
  <si>
    <t>農業</t>
    <rPh sb="0" eb="2">
      <t>ノウギョウ</t>
    </rPh>
    <phoneticPr fontId="9"/>
  </si>
  <si>
    <t>林業</t>
    <rPh sb="0" eb="2">
      <t>ノウリンギョウ</t>
    </rPh>
    <phoneticPr fontId="9"/>
  </si>
  <si>
    <t>水産養殖業</t>
    <rPh sb="0" eb="2">
      <t>スイサン</t>
    </rPh>
    <rPh sb="2" eb="4">
      <t>ヨウショク</t>
    </rPh>
    <rPh sb="4" eb="5">
      <t>ギョウ</t>
    </rPh>
    <phoneticPr fontId="9"/>
  </si>
  <si>
    <t>総合工事業</t>
    <rPh sb="0" eb="2">
      <t>ソウゴウ</t>
    </rPh>
    <rPh sb="2" eb="5">
      <t>コウジギョウ</t>
    </rPh>
    <phoneticPr fontId="9"/>
  </si>
  <si>
    <t>設備工事業</t>
    <rPh sb="0" eb="2">
      <t>セツビ</t>
    </rPh>
    <rPh sb="2" eb="4">
      <t>コウジ</t>
    </rPh>
    <rPh sb="4" eb="5">
      <t>ギョウ</t>
    </rPh>
    <phoneticPr fontId="9"/>
  </si>
  <si>
    <t>職別工事業</t>
    <rPh sb="0" eb="1">
      <t>ショク</t>
    </rPh>
    <rPh sb="1" eb="2">
      <t>ベツ</t>
    </rPh>
    <rPh sb="2" eb="5">
      <t>コウジギョウ</t>
    </rPh>
    <phoneticPr fontId="9"/>
  </si>
  <si>
    <t>食料品製造業</t>
  </si>
  <si>
    <t>飲料・たばこ・飼料製造業</t>
  </si>
  <si>
    <t>繊維工業</t>
  </si>
  <si>
    <t>木材・木製品製造業</t>
  </si>
  <si>
    <t>家具・装備品製造業</t>
  </si>
  <si>
    <t>パルプ・紙・紙加工品製造業</t>
  </si>
  <si>
    <t>印刷・同関連業</t>
  </si>
  <si>
    <t>化学工業</t>
  </si>
  <si>
    <t>石油製品・石炭製品製造業</t>
  </si>
  <si>
    <t>プラスチック製品製造業</t>
  </si>
  <si>
    <t>ゴム製品製造業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</si>
  <si>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</si>
  <si>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</si>
  <si>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</si>
  <si>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</si>
  <si>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</si>
  <si>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</si>
  <si>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</si>
  <si>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</si>
  <si>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電子部品・デバイス・電子回路製造業</t>
  </si>
  <si>
    <t>電気機械器具製造業</t>
  </si>
  <si>
    <t>情報通信機械器具製造業</t>
  </si>
  <si>
    <t>輸送用機械器具製造業</t>
  </si>
  <si>
    <t>その他の製造業</t>
  </si>
  <si>
    <t>電気業</t>
    <rPh sb="2" eb="3">
      <t>ギョウ</t>
    </rPh>
    <phoneticPr fontId="5"/>
  </si>
  <si>
    <t>ガス業</t>
    <phoneticPr fontId="5"/>
  </si>
  <si>
    <t>熱供給業</t>
    <phoneticPr fontId="5"/>
  </si>
  <si>
    <t>水道業</t>
    <phoneticPr fontId="5"/>
  </si>
  <si>
    <t>通信業</t>
    <phoneticPr fontId="5"/>
  </si>
  <si>
    <t>放送業</t>
    <rPh sb="0" eb="2">
      <t>ホウソウ</t>
    </rPh>
    <phoneticPr fontId="5"/>
  </si>
  <si>
    <t>情報サービス業</t>
    <phoneticPr fontId="5"/>
  </si>
  <si>
    <t>インターネット附随サービス業</t>
    <phoneticPr fontId="5"/>
  </si>
  <si>
    <t>映像・音声・文字情報制作業</t>
    <phoneticPr fontId="5"/>
  </si>
  <si>
    <t>鉄道業</t>
    <phoneticPr fontId="5"/>
  </si>
  <si>
    <t>道路旅客運送業</t>
    <phoneticPr fontId="5"/>
  </si>
  <si>
    <t>道路貨物運送業</t>
    <phoneticPr fontId="5"/>
  </si>
  <si>
    <t>水運業</t>
    <phoneticPr fontId="5"/>
  </si>
  <si>
    <t>航空運輸業</t>
    <phoneticPr fontId="5"/>
  </si>
  <si>
    <t>倉庫業</t>
    <phoneticPr fontId="5"/>
  </si>
  <si>
    <t>運輸に附帯するサービス業</t>
    <phoneticPr fontId="5"/>
  </si>
  <si>
    <t>郵便業</t>
    <rPh sb="0" eb="2">
      <t>ユウビン</t>
    </rPh>
    <rPh sb="2" eb="3">
      <t>ギョウ</t>
    </rPh>
    <phoneticPr fontId="5"/>
  </si>
  <si>
    <t>各種商品卸売業</t>
    <phoneticPr fontId="5"/>
  </si>
  <si>
    <t>繊維・衣服等卸売業</t>
    <phoneticPr fontId="5"/>
  </si>
  <si>
    <t>飲食料品卸売業</t>
    <phoneticPr fontId="5"/>
  </si>
  <si>
    <t>建築材料，鉱物・金属材料等卸売業</t>
    <phoneticPr fontId="5"/>
  </si>
  <si>
    <t>機械器具卸売業</t>
    <phoneticPr fontId="5"/>
  </si>
  <si>
    <t>その他の卸売業</t>
    <phoneticPr fontId="5"/>
  </si>
  <si>
    <t>各種商品小売業</t>
    <phoneticPr fontId="5"/>
  </si>
  <si>
    <t>織物・衣服・身の回り品小売業</t>
    <phoneticPr fontId="5"/>
  </si>
  <si>
    <t>飲食料品小売業</t>
    <phoneticPr fontId="5"/>
  </si>
  <si>
    <t>機械器具小売業</t>
    <phoneticPr fontId="5"/>
  </si>
  <si>
    <t>その他の小売業</t>
    <phoneticPr fontId="5"/>
  </si>
  <si>
    <t>無店舗小売業</t>
    <phoneticPr fontId="5"/>
  </si>
  <si>
    <t>銀行業</t>
    <phoneticPr fontId="5"/>
  </si>
  <si>
    <t>協同組織金融業</t>
    <phoneticPr fontId="5"/>
  </si>
  <si>
    <t>貸金業，クレジットカード業等非預金信用機関</t>
    <phoneticPr fontId="5"/>
  </si>
  <si>
    <t>金融商品取引業，商品先物取引業</t>
    <phoneticPr fontId="5"/>
  </si>
  <si>
    <t>補助的金融業等</t>
    <phoneticPr fontId="5"/>
  </si>
  <si>
    <t>保険業</t>
    <phoneticPr fontId="5"/>
  </si>
  <si>
    <t>不動産取引業</t>
    <phoneticPr fontId="5"/>
  </si>
  <si>
    <t>不動産賃貸業・管理業</t>
    <phoneticPr fontId="5"/>
  </si>
  <si>
    <t>物品賃貸業</t>
    <phoneticPr fontId="5"/>
  </si>
  <si>
    <t>学術・開発研究機関</t>
    <phoneticPr fontId="5"/>
  </si>
  <si>
    <t>専門サービス業</t>
    <phoneticPr fontId="5"/>
  </si>
  <si>
    <t>広告業</t>
    <phoneticPr fontId="5"/>
  </si>
  <si>
    <t>技術サービス業</t>
    <phoneticPr fontId="5"/>
  </si>
  <si>
    <t>宿泊業</t>
    <phoneticPr fontId="5"/>
  </si>
  <si>
    <t>飲食店</t>
    <phoneticPr fontId="5"/>
  </si>
  <si>
    <t>持ち帰り・配達飲食サービス業</t>
    <phoneticPr fontId="5"/>
  </si>
  <si>
    <t>洗濯・理容・美容・浴場業</t>
    <phoneticPr fontId="5"/>
  </si>
  <si>
    <t>その他の生活関連サービス業</t>
    <phoneticPr fontId="5"/>
  </si>
  <si>
    <t>娯楽業</t>
    <phoneticPr fontId="5"/>
  </si>
  <si>
    <t>学校教育</t>
    <phoneticPr fontId="5"/>
  </si>
  <si>
    <t>その他の教育，学習支援業</t>
    <phoneticPr fontId="5"/>
  </si>
  <si>
    <t>医療業</t>
    <phoneticPr fontId="5"/>
  </si>
  <si>
    <t>保健衛生</t>
    <phoneticPr fontId="5"/>
  </si>
  <si>
    <t>社会保険・社会福祉・介護事業</t>
    <phoneticPr fontId="5"/>
  </si>
  <si>
    <t>郵便局</t>
    <phoneticPr fontId="5"/>
  </si>
  <si>
    <t>協同組合</t>
    <phoneticPr fontId="5"/>
  </si>
  <si>
    <t>廃棄物処理業</t>
    <phoneticPr fontId="5"/>
  </si>
  <si>
    <t>自動車整備業</t>
    <phoneticPr fontId="5"/>
  </si>
  <si>
    <t>機械等修理業</t>
    <phoneticPr fontId="5"/>
  </si>
  <si>
    <t>職業紹介・労働者派遣業</t>
    <phoneticPr fontId="5"/>
  </si>
  <si>
    <t>その他の事業サービス業</t>
    <phoneticPr fontId="5"/>
  </si>
  <si>
    <t>産業分類</t>
    <rPh sb="0" eb="2">
      <t>サンギョウ</t>
    </rPh>
    <rPh sb="2" eb="4">
      <t>ブンルイ</t>
    </rPh>
    <phoneticPr fontId="4"/>
  </si>
  <si>
    <t>農業・林業</t>
    <rPh sb="0" eb="2">
      <t>ノウギョウ</t>
    </rPh>
    <rPh sb="3" eb="5">
      <t>リンギョウ</t>
    </rPh>
    <phoneticPr fontId="9"/>
  </si>
  <si>
    <t>鉱業・採石業・砂利採取業</t>
    <phoneticPr fontId="5"/>
  </si>
  <si>
    <t>運輸業・郵便業</t>
    <phoneticPr fontId="5"/>
  </si>
  <si>
    <t>不動産業・物品賃貸業</t>
    <phoneticPr fontId="5"/>
  </si>
  <si>
    <t>学術研究・専門・技術サービス業</t>
    <phoneticPr fontId="5"/>
  </si>
  <si>
    <t>宿泊業・飲食サービス業</t>
    <phoneticPr fontId="5"/>
  </si>
  <si>
    <t>生活関連サービス業・娯楽業</t>
    <phoneticPr fontId="5"/>
  </si>
  <si>
    <t>教育・学習支援業</t>
    <phoneticPr fontId="5"/>
  </si>
  <si>
    <t>医療・福祉</t>
    <phoneticPr fontId="5"/>
  </si>
  <si>
    <t>〒</t>
  </si>
  <si>
    <t>〒</t>
    <phoneticPr fontId="4"/>
  </si>
  <si>
    <t>照明設備</t>
  </si>
  <si>
    <t>空調設備</t>
  </si>
  <si>
    <t>ボイラー(設備更新)</t>
  </si>
  <si>
    <t>ボイラー(燃料転換のみ)</t>
  </si>
  <si>
    <t>コンプレッサー</t>
  </si>
  <si>
    <t>太陽光発電設備</t>
  </si>
  <si>
    <t>コージェネレーション</t>
  </si>
  <si>
    <t>W数</t>
    <rPh sb="1" eb="2">
      <t>スウ</t>
    </rPh>
    <phoneticPr fontId="5"/>
  </si>
  <si>
    <t>常時使用する
従業員数</t>
    <rPh sb="0" eb="2">
      <t>ジョウジ</t>
    </rPh>
    <rPh sb="2" eb="4">
      <t>シヨウ</t>
    </rPh>
    <rPh sb="7" eb="10">
      <t>ジュウギョウイン</t>
    </rPh>
    <rPh sb="10" eb="11">
      <t>スウ</t>
    </rPh>
    <phoneticPr fontId="4"/>
  </si>
  <si>
    <t>（役職名）</t>
    <rPh sb="1" eb="4">
      <t>ヤクショクメイ</t>
    </rPh>
    <phoneticPr fontId="5"/>
  </si>
  <si>
    <t>（代表者名）</t>
    <rPh sb="1" eb="4">
      <t>ダイヒョウシャ</t>
    </rPh>
    <rPh sb="4" eb="5">
      <t>メイ</t>
    </rPh>
    <phoneticPr fontId="5"/>
  </si>
  <si>
    <t xml:space="preserve">連絡先
</t>
    <rPh sb="0" eb="3">
      <t>レンラクサキ</t>
    </rPh>
    <phoneticPr fontId="4"/>
  </si>
  <si>
    <t>燃料</t>
    <rPh sb="0" eb="2">
      <t>ネンリョウ</t>
    </rPh>
    <phoneticPr fontId="5"/>
  </si>
  <si>
    <t>照明</t>
    <rPh sb="0" eb="2">
      <t>ショウメイ</t>
    </rPh>
    <phoneticPr fontId="5"/>
  </si>
  <si>
    <t>蛍光灯</t>
    <rPh sb="0" eb="3">
      <t>ケイコウトウ</t>
    </rPh>
    <phoneticPr fontId="5"/>
  </si>
  <si>
    <t>水銀灯</t>
    <rPh sb="0" eb="3">
      <t>スイギントウ</t>
    </rPh>
    <phoneticPr fontId="5"/>
  </si>
  <si>
    <t>LED</t>
    <phoneticPr fontId="5"/>
  </si>
  <si>
    <t>その他（右に設備記載）</t>
    <phoneticPr fontId="5"/>
  </si>
  <si>
    <t>所有
状況</t>
    <rPh sb="0" eb="2">
      <t>ショユウ</t>
    </rPh>
    <rPh sb="3" eb="5">
      <t>ジョウキョウ</t>
    </rPh>
    <phoneticPr fontId="4"/>
  </si>
  <si>
    <t>氏名</t>
    <rPh sb="0" eb="1">
      <t>シ</t>
    </rPh>
    <rPh sb="1" eb="2">
      <t>ナ</t>
    </rPh>
    <phoneticPr fontId="4"/>
  </si>
  <si>
    <t>メール</t>
    <phoneticPr fontId="4"/>
  </si>
  <si>
    <t>シート名</t>
    <rPh sb="3" eb="4">
      <t>メイ</t>
    </rPh>
    <phoneticPr fontId="19"/>
  </si>
  <si>
    <t>その他</t>
    <rPh sb="2" eb="3">
      <t>タ</t>
    </rPh>
    <phoneticPr fontId="19"/>
  </si>
  <si>
    <t>燃料の種類</t>
    <rPh sb="0" eb="2">
      <t>ネンリョウ</t>
    </rPh>
    <rPh sb="3" eb="5">
      <t>シュルイ</t>
    </rPh>
    <phoneticPr fontId="4"/>
  </si>
  <si>
    <t>台数</t>
    <rPh sb="0" eb="2">
      <t>ダイスウ</t>
    </rPh>
    <phoneticPr fontId="4"/>
  </si>
  <si>
    <t>排出係数</t>
    <rPh sb="0" eb="2">
      <t>ハイシュツ</t>
    </rPh>
    <rPh sb="2" eb="4">
      <t>ケイスウ</t>
    </rPh>
    <phoneticPr fontId="4"/>
  </si>
  <si>
    <t>省エネ手法</t>
    <rPh sb="0" eb="1">
      <t>ショウ</t>
    </rPh>
    <rPh sb="3" eb="5">
      <t>シュホウ</t>
    </rPh>
    <phoneticPr fontId="4"/>
  </si>
  <si>
    <t>設備の高効率化</t>
    <rPh sb="0" eb="2">
      <t>セツビ</t>
    </rPh>
    <rPh sb="3" eb="7">
      <t>コウコウリツカ</t>
    </rPh>
    <phoneticPr fontId="4"/>
  </si>
  <si>
    <t>A重油</t>
    <rPh sb="1" eb="3">
      <t>ジュウユ</t>
    </rPh>
    <phoneticPr fontId="4"/>
  </si>
  <si>
    <t>燃料転換</t>
    <rPh sb="0" eb="2">
      <t>ネンリョウ</t>
    </rPh>
    <rPh sb="2" eb="4">
      <t>テンカン</t>
    </rPh>
    <phoneticPr fontId="4"/>
  </si>
  <si>
    <t>B・C重油</t>
    <rPh sb="3" eb="5">
      <t>ジュウユ</t>
    </rPh>
    <phoneticPr fontId="4"/>
  </si>
  <si>
    <t>燃料転換・設備の高効率化</t>
    <rPh sb="0" eb="2">
      <t>ネンリョウ</t>
    </rPh>
    <rPh sb="2" eb="4">
      <t>テンカン</t>
    </rPh>
    <rPh sb="5" eb="7">
      <t>セツビ</t>
    </rPh>
    <rPh sb="8" eb="12">
      <t>コウコウリツカ</t>
    </rPh>
    <phoneticPr fontId="4"/>
  </si>
  <si>
    <t>LPG</t>
    <phoneticPr fontId="4"/>
  </si>
  <si>
    <t>ｔ</t>
    <phoneticPr fontId="4"/>
  </si>
  <si>
    <t>LNG</t>
    <phoneticPr fontId="4"/>
  </si>
  <si>
    <t>都市ガス(13A:45MJ/m3)</t>
    <rPh sb="0" eb="2">
      <t>トシ</t>
    </rPh>
    <phoneticPr fontId="4"/>
  </si>
  <si>
    <t>千Nm3</t>
    <rPh sb="0" eb="1">
      <t>セン</t>
    </rPh>
    <phoneticPr fontId="4"/>
  </si>
  <si>
    <t>高効率タイプに更新</t>
    <rPh sb="0" eb="3">
      <t>コウコウリツ</t>
    </rPh>
    <rPh sb="7" eb="9">
      <t>コウシン</t>
    </rPh>
    <phoneticPr fontId="4"/>
  </si>
  <si>
    <t>都市ガス(13A:43.12MJ/m3)</t>
    <rPh sb="0" eb="2">
      <t>トシ</t>
    </rPh>
    <phoneticPr fontId="4"/>
  </si>
  <si>
    <t>同効率タイプに更新</t>
    <rPh sb="0" eb="1">
      <t>ドウ</t>
    </rPh>
    <rPh sb="1" eb="3">
      <t>コウリツ</t>
    </rPh>
    <rPh sb="7" eb="9">
      <t>コウシン</t>
    </rPh>
    <phoneticPr fontId="4"/>
  </si>
  <si>
    <t>都市ガス(13A:46.04MJ/m3)</t>
    <rPh sb="0" eb="2">
      <t>トシ</t>
    </rPh>
    <phoneticPr fontId="4"/>
  </si>
  <si>
    <t>バーナー交換</t>
    <rPh sb="4" eb="6">
      <t>コウカン</t>
    </rPh>
    <phoneticPr fontId="4"/>
  </si>
  <si>
    <t>都市ガス(12A:41.86MJ/m3)</t>
    <rPh sb="0" eb="2">
      <t>トシ</t>
    </rPh>
    <phoneticPr fontId="4"/>
  </si>
  <si>
    <t>その他</t>
    <rPh sb="2" eb="3">
      <t>タ</t>
    </rPh>
    <phoneticPr fontId="4"/>
  </si>
  <si>
    <t>都市ガス(6A:29.30MJ/m3)</t>
    <rPh sb="0" eb="2">
      <t>トシ</t>
    </rPh>
    <phoneticPr fontId="4"/>
  </si>
  <si>
    <t>2019年</t>
    <rPh sb="4" eb="5">
      <t>ネン</t>
    </rPh>
    <phoneticPr fontId="19"/>
  </si>
  <si>
    <t>貫流ボイラ</t>
    <rPh sb="0" eb="2">
      <t>カンリュウ</t>
    </rPh>
    <phoneticPr fontId="19"/>
  </si>
  <si>
    <t>2018年</t>
    <rPh sb="4" eb="5">
      <t>ネン</t>
    </rPh>
    <phoneticPr fontId="19"/>
  </si>
  <si>
    <t>強制循環ボイラ</t>
    <rPh sb="0" eb="2">
      <t>キョウセイ</t>
    </rPh>
    <rPh sb="2" eb="4">
      <t>ジュンカン</t>
    </rPh>
    <phoneticPr fontId="19"/>
  </si>
  <si>
    <t>2017年</t>
    <rPh sb="4" eb="5">
      <t>ネン</t>
    </rPh>
    <phoneticPr fontId="19"/>
  </si>
  <si>
    <t>自然循環ボイラ</t>
    <rPh sb="0" eb="2">
      <t>シゼン</t>
    </rPh>
    <rPh sb="2" eb="4">
      <t>ジュンカン</t>
    </rPh>
    <phoneticPr fontId="19"/>
  </si>
  <si>
    <t>2016年</t>
    <rPh sb="4" eb="5">
      <t>ネン</t>
    </rPh>
    <phoneticPr fontId="19"/>
  </si>
  <si>
    <t>煙管ボイラ</t>
    <rPh sb="0" eb="2">
      <t>エンカン</t>
    </rPh>
    <phoneticPr fontId="19"/>
  </si>
  <si>
    <t>名称・型式等</t>
    <rPh sb="0" eb="2">
      <t>メイショウ</t>
    </rPh>
    <rPh sb="3" eb="5">
      <t>カタシキ</t>
    </rPh>
    <rPh sb="5" eb="6">
      <t>トウ</t>
    </rPh>
    <phoneticPr fontId="19"/>
  </si>
  <si>
    <t>方式</t>
    <rPh sb="0" eb="2">
      <t>ホウシキ</t>
    </rPh>
    <phoneticPr fontId="19"/>
  </si>
  <si>
    <t>年式等</t>
    <rPh sb="0" eb="2">
      <t>ネンシキ</t>
    </rPh>
    <rPh sb="2" eb="3">
      <t>トウ</t>
    </rPh>
    <phoneticPr fontId="19"/>
  </si>
  <si>
    <t>昨年度燃料使用量</t>
    <rPh sb="0" eb="3">
      <t>サクネンド</t>
    </rPh>
    <rPh sb="3" eb="5">
      <t>ネンリョウ</t>
    </rPh>
    <rPh sb="5" eb="8">
      <t>シヨウリョウ</t>
    </rPh>
    <phoneticPr fontId="4"/>
  </si>
  <si>
    <t>ボイラ効率</t>
    <rPh sb="3" eb="5">
      <t>コウリツ</t>
    </rPh>
    <phoneticPr fontId="4"/>
  </si>
  <si>
    <t>ｔ-ＣＯ₂／年</t>
    <rPh sb="6" eb="7">
      <t>ネン</t>
    </rPh>
    <phoneticPr fontId="19"/>
  </si>
  <si>
    <t>2015年</t>
    <rPh sb="4" eb="5">
      <t>ネン</t>
    </rPh>
    <phoneticPr fontId="19"/>
  </si>
  <si>
    <t>炉筒ボイラ</t>
    <rPh sb="0" eb="2">
      <t>ロトウ</t>
    </rPh>
    <phoneticPr fontId="19"/>
  </si>
  <si>
    <t>2014年</t>
    <rPh sb="4" eb="5">
      <t>ネン</t>
    </rPh>
    <phoneticPr fontId="19"/>
  </si>
  <si>
    <t>炉筒煙管ボイラ</t>
    <rPh sb="0" eb="2">
      <t>ロトウ</t>
    </rPh>
    <rPh sb="2" eb="4">
      <t>エンカン</t>
    </rPh>
    <phoneticPr fontId="19"/>
  </si>
  <si>
    <t>2013年</t>
    <rPh sb="4" eb="5">
      <t>ネン</t>
    </rPh>
    <phoneticPr fontId="19"/>
  </si>
  <si>
    <t>立てボイラ</t>
    <rPh sb="0" eb="1">
      <t>タ</t>
    </rPh>
    <phoneticPr fontId="19"/>
  </si>
  <si>
    <t>2012年</t>
    <rPh sb="4" eb="5">
      <t>ネン</t>
    </rPh>
    <phoneticPr fontId="19"/>
  </si>
  <si>
    <t>セクショナルボイラ</t>
    <phoneticPr fontId="19"/>
  </si>
  <si>
    <t>2011年</t>
    <rPh sb="4" eb="5">
      <t>ネン</t>
    </rPh>
    <phoneticPr fontId="19"/>
  </si>
  <si>
    <t>2010年</t>
    <rPh sb="4" eb="5">
      <t>ネン</t>
    </rPh>
    <phoneticPr fontId="19"/>
  </si>
  <si>
    <t>2009年</t>
    <rPh sb="4" eb="5">
      <t>ネン</t>
    </rPh>
    <phoneticPr fontId="19"/>
  </si>
  <si>
    <t>2008年</t>
    <rPh sb="4" eb="5">
      <t>ネン</t>
    </rPh>
    <phoneticPr fontId="19"/>
  </si>
  <si>
    <t>2007年</t>
    <rPh sb="4" eb="5">
      <t>ネン</t>
    </rPh>
    <phoneticPr fontId="19"/>
  </si>
  <si>
    <t>2006年</t>
    <rPh sb="4" eb="5">
      <t>ネン</t>
    </rPh>
    <phoneticPr fontId="19"/>
  </si>
  <si>
    <t>2005年</t>
    <rPh sb="4" eb="5">
      <t>ネン</t>
    </rPh>
    <phoneticPr fontId="19"/>
  </si>
  <si>
    <t>2004年</t>
    <rPh sb="4" eb="5">
      <t>ネン</t>
    </rPh>
    <phoneticPr fontId="19"/>
  </si>
  <si>
    <t>2003年</t>
    <rPh sb="4" eb="5">
      <t>ネン</t>
    </rPh>
    <phoneticPr fontId="19"/>
  </si>
  <si>
    <t>2002年</t>
    <rPh sb="4" eb="5">
      <t>ネン</t>
    </rPh>
    <phoneticPr fontId="19"/>
  </si>
  <si>
    <t>2001年</t>
    <rPh sb="4" eb="5">
      <t>ネン</t>
    </rPh>
    <phoneticPr fontId="19"/>
  </si>
  <si>
    <t>2000年</t>
    <rPh sb="4" eb="5">
      <t>ネン</t>
    </rPh>
    <phoneticPr fontId="19"/>
  </si>
  <si>
    <t>1999年</t>
    <rPh sb="4" eb="5">
      <t>ネン</t>
    </rPh>
    <phoneticPr fontId="19"/>
  </si>
  <si>
    <t>1998年</t>
    <rPh sb="4" eb="5">
      <t>ネン</t>
    </rPh>
    <phoneticPr fontId="19"/>
  </si>
  <si>
    <t>1997年</t>
    <rPh sb="4" eb="5">
      <t>ネン</t>
    </rPh>
    <phoneticPr fontId="19"/>
  </si>
  <si>
    <t>1996年</t>
    <rPh sb="4" eb="5">
      <t>ネン</t>
    </rPh>
    <phoneticPr fontId="19"/>
  </si>
  <si>
    <t>1995年</t>
    <rPh sb="4" eb="5">
      <t>ネン</t>
    </rPh>
    <phoneticPr fontId="19"/>
  </si>
  <si>
    <t>1994年</t>
    <rPh sb="4" eb="5">
      <t>ネン</t>
    </rPh>
    <phoneticPr fontId="19"/>
  </si>
  <si>
    <t>1993年</t>
    <rPh sb="4" eb="5">
      <t>ネン</t>
    </rPh>
    <phoneticPr fontId="19"/>
  </si>
  <si>
    <t>1992年</t>
    <rPh sb="4" eb="5">
      <t>ネン</t>
    </rPh>
    <phoneticPr fontId="19"/>
  </si>
  <si>
    <t>1991年</t>
    <rPh sb="4" eb="5">
      <t>ネン</t>
    </rPh>
    <phoneticPr fontId="19"/>
  </si>
  <si>
    <t>1990年</t>
    <rPh sb="4" eb="5">
      <t>ネン</t>
    </rPh>
    <phoneticPr fontId="19"/>
  </si>
  <si>
    <t>1989年</t>
    <rPh sb="4" eb="5">
      <t>ネン</t>
    </rPh>
    <phoneticPr fontId="19"/>
  </si>
  <si>
    <t>1988年</t>
    <rPh sb="4" eb="5">
      <t>ネン</t>
    </rPh>
    <phoneticPr fontId="19"/>
  </si>
  <si>
    <t>1987年</t>
    <rPh sb="4" eb="5">
      <t>ネン</t>
    </rPh>
    <phoneticPr fontId="19"/>
  </si>
  <si>
    <t>1986年</t>
    <rPh sb="4" eb="5">
      <t>ネン</t>
    </rPh>
    <phoneticPr fontId="19"/>
  </si>
  <si>
    <t>1985年</t>
    <rPh sb="4" eb="5">
      <t>ネン</t>
    </rPh>
    <phoneticPr fontId="19"/>
  </si>
  <si>
    <t>1984年</t>
    <rPh sb="4" eb="5">
      <t>ネン</t>
    </rPh>
    <phoneticPr fontId="19"/>
  </si>
  <si>
    <t>1983年</t>
    <rPh sb="4" eb="5">
      <t>ネン</t>
    </rPh>
    <phoneticPr fontId="19"/>
  </si>
  <si>
    <t>1982年</t>
    <rPh sb="4" eb="5">
      <t>ネン</t>
    </rPh>
    <phoneticPr fontId="19"/>
  </si>
  <si>
    <t>1981年</t>
    <rPh sb="4" eb="5">
      <t>ネン</t>
    </rPh>
    <phoneticPr fontId="19"/>
  </si>
  <si>
    <t>1980年</t>
    <rPh sb="4" eb="5">
      <t>ネン</t>
    </rPh>
    <phoneticPr fontId="19"/>
  </si>
  <si>
    <t>1979年</t>
    <rPh sb="4" eb="5">
      <t>ネン</t>
    </rPh>
    <phoneticPr fontId="19"/>
  </si>
  <si>
    <t>1978年</t>
    <rPh sb="4" eb="5">
      <t>ネン</t>
    </rPh>
    <phoneticPr fontId="19"/>
  </si>
  <si>
    <t>1977年</t>
    <rPh sb="4" eb="5">
      <t>ネン</t>
    </rPh>
    <phoneticPr fontId="19"/>
  </si>
  <si>
    <t>1976年</t>
    <rPh sb="4" eb="5">
      <t>ネン</t>
    </rPh>
    <phoneticPr fontId="19"/>
  </si>
  <si>
    <t>1975年</t>
    <rPh sb="4" eb="5">
      <t>ネン</t>
    </rPh>
    <phoneticPr fontId="19"/>
  </si>
  <si>
    <t>1974年</t>
    <rPh sb="4" eb="5">
      <t>ネン</t>
    </rPh>
    <phoneticPr fontId="19"/>
  </si>
  <si>
    <t>1973年</t>
    <rPh sb="4" eb="5">
      <t>ネン</t>
    </rPh>
    <phoneticPr fontId="19"/>
  </si>
  <si>
    <t>1970年</t>
    <rPh sb="4" eb="5">
      <t>ネン</t>
    </rPh>
    <phoneticPr fontId="19"/>
  </si>
  <si>
    <t>1969年</t>
    <rPh sb="4" eb="5">
      <t>ネン</t>
    </rPh>
    <phoneticPr fontId="19"/>
  </si>
  <si>
    <t>1968年</t>
    <rPh sb="4" eb="5">
      <t>ネン</t>
    </rPh>
    <phoneticPr fontId="19"/>
  </si>
  <si>
    <t>1967年</t>
    <rPh sb="4" eb="5">
      <t>ネン</t>
    </rPh>
    <phoneticPr fontId="19"/>
  </si>
  <si>
    <t>1966年</t>
    <rPh sb="4" eb="5">
      <t>ネン</t>
    </rPh>
    <phoneticPr fontId="19"/>
  </si>
  <si>
    <t>1965年</t>
    <rPh sb="4" eb="5">
      <t>ネン</t>
    </rPh>
    <phoneticPr fontId="19"/>
  </si>
  <si>
    <t>1964年</t>
    <rPh sb="4" eb="5">
      <t>ネン</t>
    </rPh>
    <phoneticPr fontId="19"/>
  </si>
  <si>
    <t>1963年</t>
    <rPh sb="4" eb="5">
      <t>ネン</t>
    </rPh>
    <phoneticPr fontId="19"/>
  </si>
  <si>
    <t>1962年</t>
    <rPh sb="4" eb="5">
      <t>ネン</t>
    </rPh>
    <phoneticPr fontId="19"/>
  </si>
  <si>
    <t>1961年</t>
    <rPh sb="4" eb="5">
      <t>ネン</t>
    </rPh>
    <phoneticPr fontId="19"/>
  </si>
  <si>
    <t>1960年</t>
    <rPh sb="4" eb="5">
      <t>ネン</t>
    </rPh>
    <phoneticPr fontId="19"/>
  </si>
  <si>
    <t>台数</t>
    <rPh sb="0" eb="2">
      <t>ダイスウ</t>
    </rPh>
    <phoneticPr fontId="19"/>
  </si>
  <si>
    <t>高位発熱量</t>
    <rPh sb="0" eb="2">
      <t>コウイ</t>
    </rPh>
    <rPh sb="2" eb="4">
      <t>ハツネツ</t>
    </rPh>
    <rPh sb="4" eb="5">
      <t>リョウ</t>
    </rPh>
    <phoneticPr fontId="4"/>
  </si>
  <si>
    <t>低位発熱量</t>
    <rPh sb="0" eb="2">
      <t>テイイ</t>
    </rPh>
    <rPh sb="2" eb="4">
      <t>ハツネツ</t>
    </rPh>
    <rPh sb="4" eb="5">
      <t>リョウ</t>
    </rPh>
    <phoneticPr fontId="19"/>
  </si>
  <si>
    <t>使用按分</t>
    <rPh sb="0" eb="2">
      <t>シヨウ</t>
    </rPh>
    <rPh sb="2" eb="4">
      <t>アンブン</t>
    </rPh>
    <phoneticPr fontId="19"/>
  </si>
  <si>
    <t>按分合計</t>
    <rPh sb="0" eb="2">
      <t>アンブン</t>
    </rPh>
    <rPh sb="2" eb="4">
      <t>ゴウケイ</t>
    </rPh>
    <phoneticPr fontId="19"/>
  </si>
  <si>
    <t>導入後想定する
燃料使用量</t>
    <rPh sb="0" eb="2">
      <t>ドウニュウ</t>
    </rPh>
    <rPh sb="2" eb="3">
      <t>ゴ</t>
    </rPh>
    <rPh sb="3" eb="5">
      <t>ソウテイ</t>
    </rPh>
    <rPh sb="8" eb="10">
      <t>ネンリョウ</t>
    </rPh>
    <rPh sb="10" eb="13">
      <t>シヨウリョウ</t>
    </rPh>
    <phoneticPr fontId="4"/>
  </si>
  <si>
    <t>必要熱量GJ</t>
    <rPh sb="0" eb="2">
      <t>ヒツヨウ</t>
    </rPh>
    <rPh sb="2" eb="4">
      <t>ネツリョウ</t>
    </rPh>
    <phoneticPr fontId="19"/>
  </si>
  <si>
    <t>●既存ボイラ</t>
    <rPh sb="1" eb="3">
      <t>キゾン</t>
    </rPh>
    <phoneticPr fontId="4"/>
  </si>
  <si>
    <t>●導入予定ボイラ</t>
    <rPh sb="1" eb="3">
      <t>ドウニュウ</t>
    </rPh>
    <rPh sb="3" eb="5">
      <t>ヨテイ</t>
    </rPh>
    <phoneticPr fontId="4"/>
  </si>
  <si>
    <r>
      <t xml:space="preserve">《ボイラのエネルギー量算定方法
の選択》  </t>
    </r>
    <r>
      <rPr>
        <sz val="9"/>
        <color theme="1"/>
        <rFont val="ＭＳ Ｐゴシック"/>
        <family val="3"/>
        <charset val="128"/>
        <scheme val="minor"/>
      </rPr>
      <t>（右のどちらかを選択する）</t>
    </r>
    <rPh sb="10" eb="11">
      <t>リョウ</t>
    </rPh>
    <rPh sb="12" eb="14">
      <t>サンテイ</t>
    </rPh>
    <rPh sb="17" eb="19">
      <t>センタク</t>
    </rPh>
    <rPh sb="18" eb="20">
      <t>センタク</t>
    </rPh>
    <rPh sb="24" eb="25">
      <t>ミギ</t>
    </rPh>
    <rPh sb="31" eb="33">
      <t>センタク</t>
    </rPh>
    <phoneticPr fontId="4"/>
  </si>
  <si>
    <t>名称・型式等</t>
    <rPh sb="0" eb="2">
      <t>メイショウ</t>
    </rPh>
    <rPh sb="3" eb="5">
      <t>カタシキ</t>
    </rPh>
    <rPh sb="5" eb="6">
      <t>トウ</t>
    </rPh>
    <phoneticPr fontId="19"/>
  </si>
  <si>
    <t>燃料消費量</t>
    <rPh sb="0" eb="2">
      <t>ネンリョウ</t>
    </rPh>
    <rPh sb="2" eb="5">
      <t>ショウヒリョウ</t>
    </rPh>
    <phoneticPr fontId="19"/>
  </si>
  <si>
    <t>年間稼働時間(h/年）</t>
    <rPh sb="0" eb="2">
      <t>ネンカン</t>
    </rPh>
    <rPh sb="2" eb="4">
      <t>カドウ</t>
    </rPh>
    <rPh sb="4" eb="6">
      <t>ジカン</t>
    </rPh>
    <rPh sb="9" eb="10">
      <t>ネン</t>
    </rPh>
    <phoneticPr fontId="19"/>
  </si>
  <si>
    <t>単位</t>
    <rPh sb="0" eb="2">
      <t>タンイ</t>
    </rPh>
    <phoneticPr fontId="19"/>
  </si>
  <si>
    <t>更新対象のボイラの稼働状況、性能を記載します。（最大８台まで記載可能）</t>
    <rPh sb="0" eb="2">
      <t>コウシン</t>
    </rPh>
    <rPh sb="2" eb="4">
      <t>タイショウ</t>
    </rPh>
    <rPh sb="9" eb="11">
      <t>カドウ</t>
    </rPh>
    <rPh sb="11" eb="13">
      <t>ジョウキョウ</t>
    </rPh>
    <rPh sb="14" eb="16">
      <t>セイノウ</t>
    </rPh>
    <rPh sb="17" eb="19">
      <t>キサイ</t>
    </rPh>
    <rPh sb="24" eb="26">
      <t>サイダイ</t>
    </rPh>
    <rPh sb="27" eb="28">
      <t>ダイ</t>
    </rPh>
    <rPh sb="30" eb="32">
      <t>キサイ</t>
    </rPh>
    <rPh sb="32" eb="34">
      <t>カノウ</t>
    </rPh>
    <phoneticPr fontId="19"/>
  </si>
  <si>
    <t>（１）既存ボイラの稼働の情報</t>
    <rPh sb="3" eb="5">
      <t>キゾン</t>
    </rPh>
    <rPh sb="9" eb="11">
      <t>カドウ</t>
    </rPh>
    <rPh sb="12" eb="14">
      <t>ジョウホウ</t>
    </rPh>
    <phoneticPr fontId="19"/>
  </si>
  <si>
    <t>（２）エネルギー使用状況</t>
    <rPh sb="8" eb="10">
      <t>シヨウ</t>
    </rPh>
    <rPh sb="10" eb="12">
      <t>ジョウキョウ</t>
    </rPh>
    <phoneticPr fontId="19"/>
  </si>
  <si>
    <t>（"その他"の場合の説明：　     　　　　　　　　　　　　　　　　）</t>
    <rPh sb="4" eb="5">
      <t>タ</t>
    </rPh>
    <rPh sb="7" eb="9">
      <t>バアイ</t>
    </rPh>
    <rPh sb="10" eb="12">
      <t>セツメイ</t>
    </rPh>
    <phoneticPr fontId="4"/>
  </si>
  <si>
    <t>＊燃料転換だけの場合は、現行ボイラの効率を記入する。</t>
    <rPh sb="1" eb="3">
      <t>ネンリョウ</t>
    </rPh>
    <rPh sb="3" eb="5">
      <t>テンカン</t>
    </rPh>
    <rPh sb="8" eb="10">
      <t>バアイ</t>
    </rPh>
    <rPh sb="12" eb="14">
      <t>ゲンコウ</t>
    </rPh>
    <rPh sb="18" eb="20">
      <t>コウリツ</t>
    </rPh>
    <rPh sb="21" eb="23">
      <t>キニュウ</t>
    </rPh>
    <phoneticPr fontId="4"/>
  </si>
  <si>
    <t>按分値は合計を １ にすること！</t>
    <rPh sb="0" eb="2">
      <t>アンブン</t>
    </rPh>
    <rPh sb="2" eb="3">
      <t>チ</t>
    </rPh>
    <rPh sb="4" eb="6">
      <t>ゴウケイ</t>
    </rPh>
    <phoneticPr fontId="19"/>
  </si>
  <si>
    <t xml:space="preserve">ボイラCO₂排出量算定用 </t>
    <rPh sb="6" eb="8">
      <t>ハイシュツ</t>
    </rPh>
    <rPh sb="8" eb="9">
      <t>リョウ</t>
    </rPh>
    <rPh sb="9" eb="11">
      <t>サンテイ</t>
    </rPh>
    <phoneticPr fontId="19"/>
  </si>
  <si>
    <t>＊導入後の燃料使用量は、必要事項を記入すると自動計算されます。</t>
    <rPh sb="1" eb="3">
      <t>ドウニュウ</t>
    </rPh>
    <rPh sb="3" eb="4">
      <t>ゴ</t>
    </rPh>
    <rPh sb="5" eb="7">
      <t>ネンリョウ</t>
    </rPh>
    <rPh sb="7" eb="10">
      <t>シヨウリョウ</t>
    </rPh>
    <rPh sb="12" eb="14">
      <t>ヒツヨウ</t>
    </rPh>
    <rPh sb="14" eb="16">
      <t>ジコウ</t>
    </rPh>
    <rPh sb="17" eb="19">
      <t>キニュウ</t>
    </rPh>
    <rPh sb="22" eb="24">
      <t>ジドウ</t>
    </rPh>
    <rPh sb="24" eb="26">
      <t>ケイサン</t>
    </rPh>
    <phoneticPr fontId="4"/>
  </si>
  <si>
    <t>店舗</t>
    <rPh sb="0" eb="2">
      <t>テンポ</t>
    </rPh>
    <phoneticPr fontId="21"/>
  </si>
  <si>
    <t>事務所</t>
    <rPh sb="0" eb="2">
      <t>ジム</t>
    </rPh>
    <rPh sb="2" eb="3">
      <t>ショ</t>
    </rPh>
    <phoneticPr fontId="21"/>
  </si>
  <si>
    <t>冷房</t>
    <rPh sb="0" eb="2">
      <t>レイボウ</t>
    </rPh>
    <phoneticPr fontId="4"/>
  </si>
  <si>
    <t>冷房</t>
    <rPh sb="0" eb="2">
      <t>レイボウ</t>
    </rPh>
    <phoneticPr fontId="21"/>
  </si>
  <si>
    <t>暖房</t>
    <rPh sb="0" eb="2">
      <t>ダンボウ</t>
    </rPh>
    <phoneticPr fontId="4"/>
  </si>
  <si>
    <t>暖房</t>
    <rPh sb="0" eb="2">
      <t>ダンボウ</t>
    </rPh>
    <phoneticPr fontId="21"/>
  </si>
  <si>
    <t>県北</t>
    <rPh sb="0" eb="2">
      <t>ケンホク</t>
    </rPh>
    <phoneticPr fontId="21"/>
  </si>
  <si>
    <t>県南</t>
    <rPh sb="0" eb="1">
      <t>ケン</t>
    </rPh>
    <rPh sb="1" eb="2">
      <t>ナン</t>
    </rPh>
    <phoneticPr fontId="21"/>
  </si>
  <si>
    <t>4月</t>
    <rPh sb="1" eb="2">
      <t>ガツ</t>
    </rPh>
    <phoneticPr fontId="2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</si>
  <si>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</si>
  <si>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</si>
  <si>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</si>
  <si>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</si>
  <si>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</si>
  <si>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</si>
  <si>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</si>
  <si>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</si>
  <si>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</si>
  <si>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</si>
  <si>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</si>
  <si>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負荷発生</t>
    <rPh sb="0" eb="2">
      <t>フカ</t>
    </rPh>
    <rPh sb="2" eb="4">
      <t>ハッセイ</t>
    </rPh>
    <phoneticPr fontId="21"/>
  </si>
  <si>
    <t>ＪＩＳＢ8616</t>
    <phoneticPr fontId="21"/>
  </si>
  <si>
    <t>稼働割合</t>
    <rPh sb="0" eb="2">
      <t>カドウ</t>
    </rPh>
    <rPh sb="2" eb="4">
      <t>ワリアイ</t>
    </rPh>
    <phoneticPr fontId="21"/>
  </si>
  <si>
    <t>県南・県北負荷率平均</t>
    <rPh sb="0" eb="2">
      <t>ケンナン</t>
    </rPh>
    <rPh sb="3" eb="5">
      <t>ケンホク</t>
    </rPh>
    <rPh sb="5" eb="7">
      <t>フカ</t>
    </rPh>
    <rPh sb="7" eb="8">
      <t>リツ</t>
    </rPh>
    <rPh sb="8" eb="10">
      <t>ヘイキン</t>
    </rPh>
    <phoneticPr fontId="19"/>
  </si>
  <si>
    <t>県南・県北稼働割合平均</t>
    <rPh sb="0" eb="2">
      <t>ケンナン</t>
    </rPh>
    <rPh sb="3" eb="5">
      <t>ケンホク</t>
    </rPh>
    <rPh sb="5" eb="7">
      <t>カドウ</t>
    </rPh>
    <rPh sb="7" eb="9">
      <t>ワリアイ</t>
    </rPh>
    <rPh sb="9" eb="11">
      <t>ヘイキン</t>
    </rPh>
    <phoneticPr fontId="19"/>
  </si>
  <si>
    <t>負荷率×稼働率</t>
    <rPh sb="0" eb="2">
      <t>フカ</t>
    </rPh>
    <rPh sb="2" eb="3">
      <t>リツ</t>
    </rPh>
    <rPh sb="4" eb="6">
      <t>カドウ</t>
    </rPh>
    <rPh sb="6" eb="7">
      <t>リツ</t>
    </rPh>
    <phoneticPr fontId="19"/>
  </si>
  <si>
    <t>店舗・事務所負荷平均</t>
    <rPh sb="0" eb="2">
      <t>テンポ</t>
    </rPh>
    <rPh sb="3" eb="5">
      <t>ジム</t>
    </rPh>
    <rPh sb="5" eb="6">
      <t>ショ</t>
    </rPh>
    <rPh sb="6" eb="8">
      <t>フカ</t>
    </rPh>
    <rPh sb="8" eb="10">
      <t>ヘイキン</t>
    </rPh>
    <phoneticPr fontId="19"/>
  </si>
  <si>
    <t>年平均</t>
    <rPh sb="0" eb="3">
      <t>ネンヘイキン</t>
    </rPh>
    <phoneticPr fontId="19"/>
  </si>
  <si>
    <t>年平均</t>
    <rPh sb="0" eb="1">
      <t>ネン</t>
    </rPh>
    <rPh sb="1" eb="3">
      <t>ヘイキン</t>
    </rPh>
    <phoneticPr fontId="19"/>
  </si>
  <si>
    <t>最大値</t>
    <rPh sb="0" eb="2">
      <t>サイダイ</t>
    </rPh>
    <rPh sb="2" eb="3">
      <t>チ</t>
    </rPh>
    <phoneticPr fontId="19"/>
  </si>
  <si>
    <t>店舗・事務所負荷率平均</t>
    <rPh sb="0" eb="2">
      <t>テンポ</t>
    </rPh>
    <rPh sb="3" eb="5">
      <t>ジム</t>
    </rPh>
    <rPh sb="5" eb="6">
      <t>ショ</t>
    </rPh>
    <rPh sb="6" eb="8">
      <t>フカ</t>
    </rPh>
    <rPh sb="8" eb="9">
      <t>リツ</t>
    </rPh>
    <rPh sb="9" eb="11">
      <t>ヘイキン</t>
    </rPh>
    <phoneticPr fontId="19"/>
  </si>
  <si>
    <t>平均</t>
    <rPh sb="0" eb="2">
      <t>ヘイキン</t>
    </rPh>
    <phoneticPr fontId="19"/>
  </si>
  <si>
    <t>引用値</t>
    <rPh sb="0" eb="2">
      <t>インヨウ</t>
    </rPh>
    <rPh sb="2" eb="3">
      <t>チ</t>
    </rPh>
    <phoneticPr fontId="19"/>
  </si>
  <si>
    <t>4月</t>
    <rPh sb="1" eb="2">
      <t>ガツ</t>
    </rPh>
    <phoneticPr fontId="19"/>
  </si>
  <si>
    <t>負荷×稼働率</t>
    <rPh sb="0" eb="2">
      <t>フカ</t>
    </rPh>
    <rPh sb="3" eb="5">
      <t>カドウ</t>
    </rPh>
    <rPh sb="5" eb="6">
      <t>リツ</t>
    </rPh>
    <phoneticPr fontId="19"/>
  </si>
  <si>
    <t>採用値１</t>
    <rPh sb="0" eb="2">
      <t>サイヨウ</t>
    </rPh>
    <rPh sb="2" eb="3">
      <t>チ</t>
    </rPh>
    <phoneticPr fontId="19"/>
  </si>
  <si>
    <t>採用値２</t>
    <rPh sb="0" eb="2">
      <t>サイヨウ</t>
    </rPh>
    <rPh sb="2" eb="3">
      <t>チ</t>
    </rPh>
    <phoneticPr fontId="19"/>
  </si>
  <si>
    <t>ＪＩＳＢ8616より</t>
    <phoneticPr fontId="19"/>
  </si>
  <si>
    <t>年式</t>
    <rPh sb="0" eb="2">
      <t>ネンシキ</t>
    </rPh>
    <phoneticPr fontId="4"/>
  </si>
  <si>
    <t>種別</t>
    <rPh sb="0" eb="2">
      <t>シュベツ</t>
    </rPh>
    <phoneticPr fontId="4"/>
  </si>
  <si>
    <t>選択対象地域</t>
    <rPh sb="0" eb="2">
      <t>センタク</t>
    </rPh>
    <rPh sb="2" eb="4">
      <t>タイショウ</t>
    </rPh>
    <rPh sb="4" eb="6">
      <t>チイキ</t>
    </rPh>
    <phoneticPr fontId="4"/>
  </si>
  <si>
    <t>列数</t>
    <rPh sb="0" eb="2">
      <t>レツスウ</t>
    </rPh>
    <phoneticPr fontId="4"/>
  </si>
  <si>
    <t>対象負荷列</t>
    <rPh sb="0" eb="2">
      <t>タイショウ</t>
    </rPh>
    <rPh sb="2" eb="4">
      <t>フカ</t>
    </rPh>
    <rPh sb="4" eb="5">
      <t>レツ</t>
    </rPh>
    <phoneticPr fontId="4"/>
  </si>
  <si>
    <t>平均COP計数表ａ</t>
    <rPh sb="0" eb="2">
      <t>ヘイキン</t>
    </rPh>
    <rPh sb="5" eb="7">
      <t>ケイスウ</t>
    </rPh>
    <rPh sb="7" eb="8">
      <t>ピョウ</t>
    </rPh>
    <phoneticPr fontId="21"/>
  </si>
  <si>
    <t>平均COP計数表ｂ</t>
    <rPh sb="0" eb="2">
      <t>ヘイキン</t>
    </rPh>
    <rPh sb="5" eb="7">
      <t>ケイスウ</t>
    </rPh>
    <rPh sb="7" eb="8">
      <t>ピョウ</t>
    </rPh>
    <phoneticPr fontId="21"/>
  </si>
  <si>
    <t>ＩＮＶ</t>
    <phoneticPr fontId="21"/>
  </si>
  <si>
    <t>一定速</t>
    <rPh sb="0" eb="2">
      <t>イッテイ</t>
    </rPh>
    <rPh sb="2" eb="3">
      <t>ソク</t>
    </rPh>
    <phoneticPr fontId="21"/>
  </si>
  <si>
    <t>店舗用</t>
    <rPh sb="0" eb="2">
      <t>テンポ</t>
    </rPh>
    <rPh sb="2" eb="3">
      <t>ヨウ</t>
    </rPh>
    <phoneticPr fontId="21"/>
  </si>
  <si>
    <t>設備用</t>
    <rPh sb="0" eb="2">
      <t>セツビ</t>
    </rPh>
    <rPh sb="2" eb="3">
      <t>ヨウ</t>
    </rPh>
    <phoneticPr fontId="21"/>
  </si>
  <si>
    <t>25%未満</t>
    <rPh sb="3" eb="5">
      <t>ミマン</t>
    </rPh>
    <phoneticPr fontId="21"/>
  </si>
  <si>
    <t>25%以上</t>
    <rPh sb="3" eb="5">
      <t>イジョウ</t>
    </rPh>
    <phoneticPr fontId="21"/>
  </si>
  <si>
    <t>a 冷房</t>
    <rPh sb="2" eb="4">
      <t>レイボウ</t>
    </rPh>
    <phoneticPr fontId="21"/>
  </si>
  <si>
    <t>a 暖房</t>
    <rPh sb="2" eb="3">
      <t>ダン</t>
    </rPh>
    <phoneticPr fontId="21"/>
  </si>
  <si>
    <t>b　冷房</t>
    <rPh sb="2" eb="4">
      <t>レイボウ</t>
    </rPh>
    <phoneticPr fontId="21"/>
  </si>
  <si>
    <t>ｂ　暖房</t>
    <rPh sb="2" eb="4">
      <t>ダンボウ</t>
    </rPh>
    <phoneticPr fontId="21"/>
  </si>
  <si>
    <t>y = a x + b</t>
    <phoneticPr fontId="19"/>
  </si>
  <si>
    <t>INV</t>
  </si>
  <si>
    <t>INV</t>
    <phoneticPr fontId="19"/>
  </si>
  <si>
    <t>一定速</t>
    <rPh sb="0" eb="2">
      <t>イッテイ</t>
    </rPh>
    <rPh sb="2" eb="3">
      <t>ソク</t>
    </rPh>
    <phoneticPr fontId="19"/>
  </si>
  <si>
    <t>y = a x + b　店舗・事務所平均</t>
    <rPh sb="12" eb="14">
      <t>テンポ</t>
    </rPh>
    <rPh sb="15" eb="17">
      <t>ジム</t>
    </rPh>
    <rPh sb="17" eb="18">
      <t>ショ</t>
    </rPh>
    <rPh sb="18" eb="20">
      <t>ヘイキン</t>
    </rPh>
    <phoneticPr fontId="19"/>
  </si>
  <si>
    <t>平均COP計数表b</t>
    <rPh sb="0" eb="2">
      <t>ヘイキン</t>
    </rPh>
    <rPh sb="5" eb="7">
      <t>ケイスウ</t>
    </rPh>
    <rPh sb="7" eb="8">
      <t>ピョウ</t>
    </rPh>
    <phoneticPr fontId="21"/>
  </si>
  <si>
    <t>COP補正</t>
    <rPh sb="3" eb="5">
      <t>ホセイ</t>
    </rPh>
    <phoneticPr fontId="19"/>
  </si>
  <si>
    <t>1995年以前</t>
    <rPh sb="4" eb="5">
      <t>ネン</t>
    </rPh>
    <rPh sb="5" eb="7">
      <t>イゼン</t>
    </rPh>
    <phoneticPr fontId="19"/>
  </si>
  <si>
    <t>取得値</t>
    <rPh sb="0" eb="2">
      <t>シュトク</t>
    </rPh>
    <rPh sb="2" eb="3">
      <t>トクネ</t>
    </rPh>
    <phoneticPr fontId="19"/>
  </si>
  <si>
    <t>冷房</t>
    <rPh sb="0" eb="2">
      <t>レイボウ</t>
    </rPh>
    <phoneticPr fontId="19"/>
  </si>
  <si>
    <t>暖房</t>
    <rPh sb="0" eb="2">
      <t>ダンボウ</t>
    </rPh>
    <phoneticPr fontId="19"/>
  </si>
  <si>
    <t>冷暖房平均</t>
    <rPh sb="0" eb="3">
      <t>レイダンボウ</t>
    </rPh>
    <rPh sb="3" eb="5">
      <t>ヘイキン</t>
    </rPh>
    <phoneticPr fontId="19"/>
  </si>
  <si>
    <t>下の欄に他様式で計算したCO₂排出量を記入する。↓</t>
  </si>
  <si>
    <t>計算に使用した書類の添付が必要です。</t>
    <rPh sb="0" eb="2">
      <t>ケイサン</t>
    </rPh>
    <rPh sb="3" eb="5">
      <t>シヨウ</t>
    </rPh>
    <rPh sb="7" eb="9">
      <t>ショルイ</t>
    </rPh>
    <rPh sb="10" eb="12">
      <t>テンプ</t>
    </rPh>
    <rPh sb="13" eb="15">
      <t>ヒツヨウ</t>
    </rPh>
    <phoneticPr fontId="19"/>
  </si>
  <si>
    <t>（単位　円）</t>
    <rPh sb="1" eb="3">
      <t>タンイ</t>
    </rPh>
    <rPh sb="4" eb="5">
      <t>エン</t>
    </rPh>
    <phoneticPr fontId="4"/>
  </si>
  <si>
    <t>機器費</t>
    <rPh sb="0" eb="2">
      <t>キキ</t>
    </rPh>
    <rPh sb="2" eb="3">
      <t>ヒ</t>
    </rPh>
    <phoneticPr fontId="4"/>
  </si>
  <si>
    <t>工事費</t>
    <rPh sb="0" eb="3">
      <t>コウジヒ</t>
    </rPh>
    <phoneticPr fontId="4"/>
  </si>
  <si>
    <t>単価</t>
    <rPh sb="0" eb="2">
      <t>タンカ</t>
    </rPh>
    <phoneticPr fontId="4"/>
  </si>
  <si>
    <t>数量</t>
    <rPh sb="0" eb="2">
      <t>スウリョウ</t>
    </rPh>
    <phoneticPr fontId="4"/>
  </si>
  <si>
    <t>既存設備撤去費</t>
    <rPh sb="0" eb="2">
      <t>キソン</t>
    </rPh>
    <rPh sb="2" eb="4">
      <t>セツビ</t>
    </rPh>
    <rPh sb="4" eb="6">
      <t>テッキョ</t>
    </rPh>
    <rPh sb="6" eb="7">
      <t>ヒ</t>
    </rPh>
    <phoneticPr fontId="4"/>
  </si>
  <si>
    <t>既存設備にかかる処分費</t>
    <rPh sb="0" eb="2">
      <t>キソン</t>
    </rPh>
    <rPh sb="2" eb="4">
      <t>セツビ</t>
    </rPh>
    <rPh sb="8" eb="10">
      <t>ショブン</t>
    </rPh>
    <rPh sb="10" eb="11">
      <t>ヒ</t>
    </rPh>
    <phoneticPr fontId="4"/>
  </si>
  <si>
    <t>見積書の合計額（税抜額）と一致すること。</t>
    <rPh sb="0" eb="3">
      <t>ミツモリショ</t>
    </rPh>
    <rPh sb="4" eb="6">
      <t>ゴウケイ</t>
    </rPh>
    <rPh sb="6" eb="7">
      <t>ガク</t>
    </rPh>
    <rPh sb="8" eb="9">
      <t>ゼイ</t>
    </rPh>
    <rPh sb="9" eb="10">
      <t>ヌ</t>
    </rPh>
    <rPh sb="10" eb="11">
      <t>ガク</t>
    </rPh>
    <rPh sb="13" eb="15">
      <t>イッチ</t>
    </rPh>
    <phoneticPr fontId="4"/>
  </si>
  <si>
    <t>見積書の合計額（税込額）と一致すること。</t>
    <rPh sb="0" eb="3">
      <t>ミツモリショ</t>
    </rPh>
    <rPh sb="4" eb="6">
      <t>ゴウケイ</t>
    </rPh>
    <rPh sb="6" eb="7">
      <t>ガク</t>
    </rPh>
    <rPh sb="8" eb="10">
      <t>ゼイコミ</t>
    </rPh>
    <rPh sb="10" eb="11">
      <t>ガク</t>
    </rPh>
    <rPh sb="13" eb="15">
      <t>イッチ</t>
    </rPh>
    <phoneticPr fontId="4"/>
  </si>
  <si>
    <t>（注）</t>
    <rPh sb="1" eb="2">
      <t>チュウ</t>
    </rPh>
    <phoneticPr fontId="4"/>
  </si>
  <si>
    <t>(補助対象経費)</t>
    <rPh sb="1" eb="3">
      <t>ホジョ</t>
    </rPh>
    <rPh sb="3" eb="5">
      <t>タイショウ</t>
    </rPh>
    <rPh sb="5" eb="7">
      <t>ケイヒ</t>
    </rPh>
    <phoneticPr fontId="4"/>
  </si>
  <si>
    <t>補助率</t>
    <rPh sb="0" eb="3">
      <t>ホジョリツ</t>
    </rPh>
    <phoneticPr fontId="4"/>
  </si>
  <si>
    <t>算出結果</t>
    <rPh sb="0" eb="2">
      <t>サンシュツ</t>
    </rPh>
    <rPh sb="2" eb="4">
      <t>ケッカ</t>
    </rPh>
    <phoneticPr fontId="4"/>
  </si>
  <si>
    <t>×</t>
    <phoneticPr fontId="4"/>
  </si>
  <si>
    <t>※１万円未満切り捨て</t>
    <phoneticPr fontId="4"/>
  </si>
  <si>
    <t>対象設備の財産処分制限期間</t>
    <rPh sb="0" eb="2">
      <t>タイショウ</t>
    </rPh>
    <rPh sb="2" eb="4">
      <t>セツビ</t>
    </rPh>
    <rPh sb="5" eb="7">
      <t>ザイサン</t>
    </rPh>
    <rPh sb="7" eb="9">
      <t>ショブン</t>
    </rPh>
    <rPh sb="9" eb="11">
      <t>セイゲン</t>
    </rPh>
    <rPh sb="11" eb="13">
      <t>キカン</t>
    </rPh>
    <phoneticPr fontId="4"/>
  </si>
  <si>
    <r>
      <t>t-CO2
/</t>
    </r>
    <r>
      <rPr>
        <sz val="6"/>
        <color theme="1"/>
        <rFont val="ＭＳ Ｐゴシック"/>
        <family val="3"/>
        <charset val="128"/>
        <scheme val="minor"/>
      </rPr>
      <t>財産処分制限期間</t>
    </r>
    <rPh sb="7" eb="9">
      <t>ザイサン</t>
    </rPh>
    <rPh sb="9" eb="11">
      <t>ショブン</t>
    </rPh>
    <rPh sb="11" eb="13">
      <t>セイゲン</t>
    </rPh>
    <rPh sb="13" eb="15">
      <t>キカン</t>
    </rPh>
    <phoneticPr fontId="4"/>
  </si>
  <si>
    <r>
      <t>財産処分制限期間</t>
    </r>
    <r>
      <rPr>
        <b/>
        <sz val="6"/>
        <color theme="1"/>
        <rFont val="ＭＳ Ｐゴシック"/>
        <family val="3"/>
        <charset val="128"/>
        <scheme val="minor"/>
      </rPr>
      <t>※</t>
    </r>
    <rPh sb="0" eb="2">
      <t>ザイサン</t>
    </rPh>
    <rPh sb="2" eb="4">
      <t>ショブン</t>
    </rPh>
    <rPh sb="4" eb="6">
      <t>セイゲン</t>
    </rPh>
    <rPh sb="6" eb="8">
      <t>キカン</t>
    </rPh>
    <phoneticPr fontId="19"/>
  </si>
  <si>
    <t>※</t>
    <phoneticPr fontId="19"/>
  </si>
  <si>
    <t>財産処分制限期間＝10年（法定耐用年数が10年未満の場合はその法定耐用年数）</t>
  </si>
  <si>
    <t>財産処分制限期間相当</t>
    <rPh sb="0" eb="2">
      <t>ザイサン</t>
    </rPh>
    <rPh sb="2" eb="4">
      <t>ショブン</t>
    </rPh>
    <rPh sb="4" eb="6">
      <t>セイゲン</t>
    </rPh>
    <rPh sb="6" eb="8">
      <t>キカン</t>
    </rPh>
    <rPh sb="8" eb="10">
      <t>ソウトウ</t>
    </rPh>
    <phoneticPr fontId="4"/>
  </si>
  <si>
    <t>補助申請額</t>
    <rPh sb="0" eb="2">
      <t>ホジョ</t>
    </rPh>
    <rPh sb="2" eb="4">
      <t>シンセイ</t>
    </rPh>
    <rPh sb="4" eb="5">
      <t>ガク</t>
    </rPh>
    <phoneticPr fontId="4"/>
  </si>
  <si>
    <t>（民間事業者）</t>
  </si>
  <si>
    <t>所在地　</t>
  </si>
  <si>
    <t>団体名　</t>
  </si>
  <si>
    <t>（リース事業者）</t>
  </si>
  <si>
    <t>２　関係書類</t>
  </si>
  <si>
    <t>１　交付申請額　　金</t>
    <phoneticPr fontId="19"/>
  </si>
  <si>
    <t>円</t>
    <rPh sb="0" eb="1">
      <t>エン</t>
    </rPh>
    <phoneticPr fontId="19"/>
  </si>
  <si>
    <t>資本金又は
出資金の額</t>
    <phoneticPr fontId="4"/>
  </si>
  <si>
    <t>諸経費（共通仮設費、一般管理費等）</t>
    <rPh sb="0" eb="1">
      <t>ショ</t>
    </rPh>
    <rPh sb="1" eb="3">
      <t>ケイヒ</t>
    </rPh>
    <rPh sb="4" eb="6">
      <t>キョウツウ</t>
    </rPh>
    <rPh sb="6" eb="8">
      <t>カセツ</t>
    </rPh>
    <rPh sb="8" eb="9">
      <t>ヒ</t>
    </rPh>
    <rPh sb="10" eb="12">
      <t>イッパン</t>
    </rPh>
    <rPh sb="12" eb="15">
      <t>カンリヒ</t>
    </rPh>
    <rPh sb="15" eb="16">
      <t>トウ</t>
    </rPh>
    <phoneticPr fontId="4"/>
  </si>
  <si>
    <t>令和　　年　　月　　日</t>
    <phoneticPr fontId="19"/>
  </si>
  <si>
    <t>役職名・代表者名　　　　　　　　　　　　　　　　　　</t>
    <rPh sb="2" eb="3">
      <t>メイ</t>
    </rPh>
    <phoneticPr fontId="19"/>
  </si>
  <si>
    <t>役職名・代表者名　　　　　　　　　　　　　　　　</t>
    <rPh sb="2" eb="3">
      <t>メイ</t>
    </rPh>
    <phoneticPr fontId="19"/>
  </si>
  <si>
    <r>
      <t>リース事業者</t>
    </r>
    <r>
      <rPr>
        <b/>
        <sz val="11"/>
        <color theme="1"/>
        <rFont val="游ゴシック"/>
        <family val="3"/>
        <charset val="128"/>
      </rPr>
      <t xml:space="preserve"> (※リース事業者から設備をリースする場合のみ）</t>
    </r>
    <rPh sb="3" eb="5">
      <t>ジギョウ</t>
    </rPh>
    <rPh sb="5" eb="6">
      <t>シャ</t>
    </rPh>
    <rPh sb="12" eb="14">
      <t>ジギョウ</t>
    </rPh>
    <rPh sb="14" eb="15">
      <t>シャ</t>
    </rPh>
    <rPh sb="17" eb="19">
      <t>セツビ</t>
    </rPh>
    <rPh sb="25" eb="27">
      <t>バアイ</t>
    </rPh>
    <phoneticPr fontId="4"/>
  </si>
  <si>
    <t>申請者</t>
    <rPh sb="0" eb="3">
      <t>シンセイシャ</t>
    </rPh>
    <phoneticPr fontId="19"/>
  </si>
  <si>
    <t>私は補助金の申請にあたり、次の各事項を確認しました。</t>
    <phoneticPr fontId="19"/>
  </si>
  <si>
    <t>No</t>
    <phoneticPr fontId="19"/>
  </si>
  <si>
    <t>内容</t>
    <rPh sb="0" eb="2">
      <t>ナイヨウ</t>
    </rPh>
    <phoneticPr fontId="19"/>
  </si>
  <si>
    <t>県</t>
    <rPh sb="0" eb="1">
      <t>ケン</t>
    </rPh>
    <phoneticPr fontId="19"/>
  </si>
  <si>
    <t>（申請添付書類）</t>
    <rPh sb="1" eb="3">
      <t>シンセイ</t>
    </rPh>
    <rPh sb="3" eb="7">
      <t>テンプショルイ</t>
    </rPh>
    <phoneticPr fontId="19"/>
  </si>
  <si>
    <t>※写真の容量が大きい場合や枚数が多い場合は「別添のとおり」と記載し、添付してください</t>
    <rPh sb="1" eb="3">
      <t>シャシン</t>
    </rPh>
    <rPh sb="4" eb="6">
      <t>ヨウリョウ</t>
    </rPh>
    <rPh sb="7" eb="8">
      <t>オオ</t>
    </rPh>
    <rPh sb="10" eb="12">
      <t>バアイ</t>
    </rPh>
    <rPh sb="13" eb="15">
      <t>マイスウ</t>
    </rPh>
    <rPh sb="16" eb="17">
      <t>オオ</t>
    </rPh>
    <rPh sb="18" eb="20">
      <t>バアイ</t>
    </rPh>
    <rPh sb="22" eb="24">
      <t>ベッテン</t>
    </rPh>
    <rPh sb="30" eb="32">
      <t>キサイ</t>
    </rPh>
    <rPh sb="34" eb="36">
      <t>テンプ</t>
    </rPh>
    <phoneticPr fontId="19"/>
  </si>
  <si>
    <t>申請者の住所、氏名は登記簿謄本と同一のものを記載した</t>
  </si>
  <si>
    <t>事業実施者について、漏れなく記載した</t>
  </si>
  <si>
    <t>連絡先は、県からの連絡を必ず受信できる電話、メールアドレスになっている</t>
  </si>
  <si>
    <t>【現況写真】シート</t>
    <rPh sb="1" eb="5">
      <t>ゲンキョウシャシン</t>
    </rPh>
    <phoneticPr fontId="19"/>
  </si>
  <si>
    <t>【事業費内訳】シート</t>
    <rPh sb="1" eb="6">
      <t>ジギョウヒウチワケ</t>
    </rPh>
    <phoneticPr fontId="19"/>
  </si>
  <si>
    <t>「出精値引き」「端数値引き」など、内訳が明確でない値引きについては、すべて対象経費から差し引いている</t>
    <phoneticPr fontId="19"/>
  </si>
  <si>
    <t>確認内容</t>
    <rPh sb="0" eb="2">
      <t>カクニン</t>
    </rPh>
    <rPh sb="2" eb="4">
      <t>ナイヨウ</t>
    </rPh>
    <phoneticPr fontId="19"/>
  </si>
  <si>
    <t>交付申請額に誤りがないことを確認した（※「事業費内訳」シートを作成すると自動で反映されます）</t>
    <rPh sb="6" eb="7">
      <t>アヤマ</t>
    </rPh>
    <rPh sb="14" eb="16">
      <t>カクニン</t>
    </rPh>
    <rPh sb="21" eb="26">
      <t>ジギョウヒウチワケ</t>
    </rPh>
    <rPh sb="31" eb="33">
      <t>サクセイ</t>
    </rPh>
    <rPh sb="36" eb="38">
      <t>ジドウ</t>
    </rPh>
    <rPh sb="39" eb="41">
      <t>ハンエイ</t>
    </rPh>
    <phoneticPr fontId="19"/>
  </si>
  <si>
    <t>右上の提出日の欄に提出日を記載をした</t>
    <rPh sb="7" eb="8">
      <t>ラン</t>
    </rPh>
    <rPh sb="9" eb="12">
      <t>テイシュツビ</t>
    </rPh>
    <phoneticPr fontId="19"/>
  </si>
  <si>
    <t>口座情報</t>
    <rPh sb="0" eb="4">
      <t>コウザジョウホウ</t>
    </rPh>
    <phoneticPr fontId="19"/>
  </si>
  <si>
    <t>１　補助金の振込先</t>
    <rPh sb="2" eb="5">
      <t>ホジョキン</t>
    </rPh>
    <rPh sb="6" eb="9">
      <t>フリコミサキ</t>
    </rPh>
    <phoneticPr fontId="19"/>
  </si>
  <si>
    <t>金融機関名</t>
    <rPh sb="0" eb="5">
      <t>キンユウキカンメイ</t>
    </rPh>
    <phoneticPr fontId="19"/>
  </si>
  <si>
    <t>支店名</t>
    <rPh sb="0" eb="2">
      <t>シテン</t>
    </rPh>
    <rPh sb="2" eb="3">
      <t>メイ</t>
    </rPh>
    <phoneticPr fontId="19"/>
  </si>
  <si>
    <t>種別</t>
    <rPh sb="0" eb="2">
      <t>シュベツ</t>
    </rPh>
    <phoneticPr fontId="19"/>
  </si>
  <si>
    <t>普通　・　当座</t>
    <rPh sb="0" eb="2">
      <t>フツウ</t>
    </rPh>
    <rPh sb="5" eb="7">
      <t>トウザ</t>
    </rPh>
    <phoneticPr fontId="19"/>
  </si>
  <si>
    <t>口座番号</t>
    <rPh sb="0" eb="4">
      <t>コウザバンゴウ</t>
    </rPh>
    <phoneticPr fontId="19"/>
  </si>
  <si>
    <t>口座名義
（カタカナ）</t>
    <rPh sb="0" eb="2">
      <t>コウザ</t>
    </rPh>
    <rPh sb="2" eb="4">
      <t>メイギ</t>
    </rPh>
    <phoneticPr fontId="19"/>
  </si>
  <si>
    <t>補助金の支払いについて、補助金交付額の確定後に上記振込先へ振り込みます。</t>
    <rPh sb="0" eb="3">
      <t>ホジョキン</t>
    </rPh>
    <rPh sb="4" eb="6">
      <t>シハラ</t>
    </rPh>
    <rPh sb="12" eb="18">
      <t>ホジョキンコウフガク</t>
    </rPh>
    <rPh sb="19" eb="22">
      <t>カクテイゴ</t>
    </rPh>
    <rPh sb="23" eb="25">
      <t>ジョウキ</t>
    </rPh>
    <rPh sb="25" eb="27">
      <t>フリコミ</t>
    </rPh>
    <rPh sb="27" eb="28">
      <t>サキ</t>
    </rPh>
    <rPh sb="29" eb="30">
      <t>フ</t>
    </rPh>
    <rPh sb="31" eb="32">
      <t>コ</t>
    </rPh>
    <phoneticPr fontId="19"/>
  </si>
  <si>
    <t>２　事業着手・完了日</t>
    <rPh sb="2" eb="6">
      <t>ジギョウチャクシュ</t>
    </rPh>
    <rPh sb="7" eb="10">
      <t>カンリョウビ</t>
    </rPh>
    <phoneticPr fontId="19"/>
  </si>
  <si>
    <t>事業着手日</t>
    <rPh sb="0" eb="5">
      <t>ジギョウチャクシュビ</t>
    </rPh>
    <phoneticPr fontId="19"/>
  </si>
  <si>
    <t>令和</t>
    <rPh sb="0" eb="2">
      <t>レイワ</t>
    </rPh>
    <phoneticPr fontId="19"/>
  </si>
  <si>
    <t>年</t>
    <rPh sb="0" eb="1">
      <t>ネン</t>
    </rPh>
    <phoneticPr fontId="19"/>
  </si>
  <si>
    <t>月</t>
    <rPh sb="0" eb="1">
      <t>ガツ</t>
    </rPh>
    <phoneticPr fontId="19"/>
  </si>
  <si>
    <t>日</t>
    <rPh sb="0" eb="1">
      <t>ヒ</t>
    </rPh>
    <phoneticPr fontId="19"/>
  </si>
  <si>
    <t>事業完了日</t>
    <rPh sb="0" eb="2">
      <t>ジギョウ</t>
    </rPh>
    <rPh sb="2" eb="5">
      <t>カンリョウビ</t>
    </rPh>
    <phoneticPr fontId="19"/>
  </si>
  <si>
    <t>（１）決算証拠書類（施工業者への支払いが確認できるもの）</t>
    <phoneticPr fontId="19"/>
  </si>
  <si>
    <t>（２）工事請負契約書又は工事注文請書（写し）</t>
    <phoneticPr fontId="19"/>
  </si>
  <si>
    <t>（３）リース契約書及び料金計算書（写し）（リース契約の場合）</t>
    <phoneticPr fontId="19"/>
  </si>
  <si>
    <t>リース契約書及び料金計算書（写し）を添付した（リース契約の場合）</t>
    <rPh sb="18" eb="20">
      <t>テンプ</t>
    </rPh>
    <phoneticPr fontId="19"/>
  </si>
  <si>
    <t>経費の内訳は、添付した書類と整合している</t>
    <rPh sb="0" eb="2">
      <t>ケイヒ</t>
    </rPh>
    <rPh sb="3" eb="5">
      <t>ウチワケ</t>
    </rPh>
    <rPh sb="7" eb="9">
      <t>テンプ</t>
    </rPh>
    <rPh sb="11" eb="13">
      <t>ショルイ</t>
    </rPh>
    <rPh sb="14" eb="16">
      <t>セイゴウ</t>
    </rPh>
    <phoneticPr fontId="19"/>
  </si>
  <si>
    <t>※導入設備の遠景、近景の両方を撮影してください</t>
    <rPh sb="1" eb="3">
      <t>ドウニュウ</t>
    </rPh>
    <rPh sb="3" eb="5">
      <t>セツビ</t>
    </rPh>
    <rPh sb="6" eb="8">
      <t>エンケイ</t>
    </rPh>
    <rPh sb="9" eb="11">
      <t>キンケイ</t>
    </rPh>
    <rPh sb="12" eb="14">
      <t>リョウホウ</t>
    </rPh>
    <rPh sb="15" eb="17">
      <t>サツエイ</t>
    </rPh>
    <phoneticPr fontId="19"/>
  </si>
  <si>
    <t>　実績報告チェックリスト</t>
    <rPh sb="1" eb="3">
      <t>ジッセキ</t>
    </rPh>
    <rPh sb="3" eb="5">
      <t>ホウコク</t>
    </rPh>
    <phoneticPr fontId="19"/>
  </si>
  <si>
    <t>太陽光発電設備の場合は、全パネルが確認できるよう撮影した</t>
    <phoneticPr fontId="19"/>
  </si>
  <si>
    <t>導入設備の型番が確認できるように撮影した</t>
    <phoneticPr fontId="19"/>
  </si>
  <si>
    <t>導入設備の遠景、近景の両方を撮影した</t>
    <phoneticPr fontId="19"/>
  </si>
  <si>
    <t>（設備更新の場合）既存設備の撤去中の写真と、更新設備の設置中の写真を添付した</t>
    <phoneticPr fontId="19"/>
  </si>
  <si>
    <t>すべての設備を1枚ずつ、空調は室内・室外機の両方を撮影した</t>
    <phoneticPr fontId="19"/>
  </si>
  <si>
    <t>契約関係書類（契約書の写し又は発注書・請書の写し）を添付した</t>
    <rPh sb="0" eb="6">
      <t>ケイヤクカンケイショルイ</t>
    </rPh>
    <rPh sb="7" eb="10">
      <t>ケイヤクショ</t>
    </rPh>
    <rPh sb="11" eb="12">
      <t>ウツ</t>
    </rPh>
    <rPh sb="13" eb="14">
      <t>マタ</t>
    </rPh>
    <rPh sb="15" eb="18">
      <t>ハッチュウショ</t>
    </rPh>
    <rPh sb="19" eb="21">
      <t>ウケショ</t>
    </rPh>
    <rPh sb="22" eb="23">
      <t>ウツ</t>
    </rPh>
    <rPh sb="26" eb="28">
      <t>テンプ</t>
    </rPh>
    <phoneticPr fontId="19"/>
  </si>
  <si>
    <t>請求書の写しを添付した</t>
    <rPh sb="0" eb="3">
      <t>セイキュウショ</t>
    </rPh>
    <rPh sb="4" eb="5">
      <t>ウツ</t>
    </rPh>
    <rPh sb="7" eb="9">
      <t>テンプ</t>
    </rPh>
    <phoneticPr fontId="19"/>
  </si>
  <si>
    <t>【実績報告書】シート</t>
    <rPh sb="1" eb="6">
      <t>ジッセキホウコクショ</t>
    </rPh>
    <phoneticPr fontId="19"/>
  </si>
  <si>
    <t>（４）振込先口座が確認できる書類</t>
    <phoneticPr fontId="19"/>
  </si>
  <si>
    <t>埼玉県環境SDGｓ取組宣言企業制度の取組宣言書の写しを添付した</t>
    <rPh sb="0" eb="3">
      <t>サイタマケン</t>
    </rPh>
    <rPh sb="3" eb="5">
      <t>カンキョウ</t>
    </rPh>
    <rPh sb="9" eb="15">
      <t>トリクミセンゲンキギョウ</t>
    </rPh>
    <rPh sb="15" eb="17">
      <t>セイド</t>
    </rPh>
    <rPh sb="18" eb="20">
      <t>トリクミ</t>
    </rPh>
    <rPh sb="20" eb="23">
      <t>センゲンショ</t>
    </rPh>
    <rPh sb="24" eb="25">
      <t>ウツ</t>
    </rPh>
    <rPh sb="27" eb="29">
      <t>テンプ</t>
    </rPh>
    <phoneticPr fontId="19"/>
  </si>
  <si>
    <t>（５）埼玉県環境SDGｓ取組宣言企業制度の取組宣言書の写し</t>
    <phoneticPr fontId="19"/>
  </si>
  <si>
    <t>（６）その他必要に応じて知事が指示する書類</t>
    <phoneticPr fontId="19"/>
  </si>
  <si>
    <t>※この欄に、金融機関名、口座種別、口座番号及びカタカナで名義が記載されているもの（通帳の写しなど）を添付してください。</t>
    <rPh sb="3" eb="4">
      <t>ラン</t>
    </rPh>
    <phoneticPr fontId="19"/>
  </si>
  <si>
    <t>４　補助金申請可能額の算出</t>
    <rPh sb="2" eb="5">
      <t>ホジョキン</t>
    </rPh>
    <rPh sb="5" eb="7">
      <t>シンセイ</t>
    </rPh>
    <rPh sb="7" eb="9">
      <t>カノウ</t>
    </rPh>
    <rPh sb="9" eb="10">
      <t>ガク</t>
    </rPh>
    <rPh sb="11" eb="13">
      <t>サンシュツ</t>
    </rPh>
    <phoneticPr fontId="4"/>
  </si>
  <si>
    <t>※すべての設備を1枚ずつ（空調は室内・室外機の両方を撮影してください）</t>
    <rPh sb="5" eb="7">
      <t>セツビ</t>
    </rPh>
    <rPh sb="9" eb="10">
      <t>マイ</t>
    </rPh>
    <rPh sb="13" eb="15">
      <t>クウチョウ</t>
    </rPh>
    <rPh sb="16" eb="18">
      <t>シツナイ</t>
    </rPh>
    <rPh sb="19" eb="22">
      <t>シツガイキ</t>
    </rPh>
    <rPh sb="23" eb="25">
      <t>リョウホウ</t>
    </rPh>
    <rPh sb="26" eb="28">
      <t>サツエイ</t>
    </rPh>
    <phoneticPr fontId="19"/>
  </si>
  <si>
    <t>※（設備更新の場合）既存設備の撤去中の写真と、更新設備の設置中の写真を添付してください</t>
    <rPh sb="2" eb="6">
      <t>セツビコウシン</t>
    </rPh>
    <rPh sb="7" eb="9">
      <t>バアイ</t>
    </rPh>
    <rPh sb="10" eb="14">
      <t>キゾンセツビ</t>
    </rPh>
    <rPh sb="15" eb="17">
      <t>テッキョ</t>
    </rPh>
    <rPh sb="17" eb="18">
      <t>チュウ</t>
    </rPh>
    <rPh sb="19" eb="21">
      <t>シャシン</t>
    </rPh>
    <rPh sb="23" eb="27">
      <t>コウシンセツビ</t>
    </rPh>
    <rPh sb="28" eb="31">
      <t>セッチチュウ</t>
    </rPh>
    <rPh sb="32" eb="34">
      <t>シャシン</t>
    </rPh>
    <rPh sb="35" eb="37">
      <t>テンプ</t>
    </rPh>
    <phoneticPr fontId="19"/>
  </si>
  <si>
    <t>※導入設備の型番が確認できるように撮影してください</t>
    <rPh sb="1" eb="5">
      <t>ドウニュウセツビ</t>
    </rPh>
    <rPh sb="6" eb="8">
      <t>カタバン</t>
    </rPh>
    <rPh sb="9" eb="11">
      <t>カクニン</t>
    </rPh>
    <rPh sb="17" eb="19">
      <t>サツエイ</t>
    </rPh>
    <phoneticPr fontId="19"/>
  </si>
  <si>
    <t>※太陽光発電設備の場合は、全パネルが確認できるよう撮影してください</t>
    <rPh sb="1" eb="4">
      <t>タイヨウコウ</t>
    </rPh>
    <rPh sb="4" eb="6">
      <t>ハツデン</t>
    </rPh>
    <rPh sb="6" eb="8">
      <t>セツビ</t>
    </rPh>
    <rPh sb="9" eb="11">
      <t>バアイ</t>
    </rPh>
    <rPh sb="13" eb="14">
      <t>ゼン</t>
    </rPh>
    <rPh sb="18" eb="20">
      <t>カクニン</t>
    </rPh>
    <rPh sb="25" eb="27">
      <t>サツエイ</t>
    </rPh>
    <phoneticPr fontId="19"/>
  </si>
  <si>
    <t>【事業実施者・事業着手・完了日】シート</t>
    <rPh sb="1" eb="6">
      <t>ジギョウジッシシャ</t>
    </rPh>
    <rPh sb="7" eb="11">
      <t>ジギョウチャクシュ</t>
    </rPh>
    <rPh sb="12" eb="15">
      <t>カンリョウビ</t>
    </rPh>
    <phoneticPr fontId="19"/>
  </si>
  <si>
    <t>【口座情報】シート</t>
    <rPh sb="1" eb="5">
      <t>コウザジョウホウ</t>
    </rPh>
    <phoneticPr fontId="19"/>
  </si>
  <si>
    <t>補助金の振込先の情報を、正しく入力した</t>
    <rPh sb="0" eb="3">
      <t>ホジョキン</t>
    </rPh>
    <rPh sb="4" eb="7">
      <t>フリコミサキ</t>
    </rPh>
    <rPh sb="8" eb="10">
      <t>ジョウホウ</t>
    </rPh>
    <rPh sb="12" eb="13">
      <t>タダ</t>
    </rPh>
    <rPh sb="15" eb="17">
      <t>ニュウリョク</t>
    </rPh>
    <phoneticPr fontId="19"/>
  </si>
  <si>
    <t>金融機関名、口座種別、口座番号及びカタカナで名義が記載されているもの（通帳の写しなど）を添付した</t>
    <rPh sb="0" eb="2">
      <t>キンユウ</t>
    </rPh>
    <rPh sb="2" eb="4">
      <t>キカン</t>
    </rPh>
    <rPh sb="4" eb="5">
      <t>メイ</t>
    </rPh>
    <rPh sb="6" eb="8">
      <t>コウザ</t>
    </rPh>
    <rPh sb="8" eb="10">
      <t>シュベツ</t>
    </rPh>
    <rPh sb="11" eb="13">
      <t>コウザ</t>
    </rPh>
    <rPh sb="13" eb="15">
      <t>バンゴウ</t>
    </rPh>
    <rPh sb="15" eb="16">
      <t>オヨ</t>
    </rPh>
    <rPh sb="22" eb="24">
      <t>メイギ</t>
    </rPh>
    <rPh sb="25" eb="27">
      <t>キサイ</t>
    </rPh>
    <rPh sb="44" eb="46">
      <t>テンプ</t>
    </rPh>
    <phoneticPr fontId="19"/>
  </si>
  <si>
    <t>　　　事業実施中
　　　事業完了時の写真</t>
    <rPh sb="3" eb="5">
      <t>ジギョウ</t>
    </rPh>
    <rPh sb="5" eb="7">
      <t>ジッシ</t>
    </rPh>
    <rPh sb="7" eb="8">
      <t>チュウ</t>
    </rPh>
    <rPh sb="12" eb="14">
      <t>ジギョウ</t>
    </rPh>
    <rPh sb="14" eb="16">
      <t>カンリョウ</t>
    </rPh>
    <rPh sb="16" eb="17">
      <t>ジ</t>
    </rPh>
    <rPh sb="18" eb="20">
      <t>シャシン</t>
    </rPh>
    <phoneticPr fontId="19"/>
  </si>
  <si>
    <r>
      <t>埼玉県民間事業者スマートＣＯ</t>
    </r>
    <r>
      <rPr>
        <b/>
        <vertAlign val="subscript"/>
        <sz val="12"/>
        <color theme="1"/>
        <rFont val="游ゴシック"/>
        <family val="3"/>
        <charset val="128"/>
      </rPr>
      <t>２</t>
    </r>
    <r>
      <rPr>
        <b/>
        <sz val="12"/>
        <color theme="1"/>
        <rFont val="游ゴシック"/>
        <family val="3"/>
        <charset val="128"/>
      </rPr>
      <t>排出削減設備導入補助金（第５条第１号から第５号までの設備の整備）</t>
    </r>
    <rPh sb="27" eb="28">
      <t>ダイ</t>
    </rPh>
    <rPh sb="29" eb="30">
      <t>ジョウ</t>
    </rPh>
    <rPh sb="30" eb="31">
      <t>ダイ</t>
    </rPh>
    <rPh sb="32" eb="33">
      <t>ゴウ</t>
    </rPh>
    <rPh sb="35" eb="36">
      <t>ダイ</t>
    </rPh>
    <rPh sb="37" eb="38">
      <t>ゴウ</t>
    </rPh>
    <rPh sb="41" eb="43">
      <t>セツビ</t>
    </rPh>
    <rPh sb="44" eb="46">
      <t>セイビ</t>
    </rPh>
    <phoneticPr fontId="19"/>
  </si>
  <si>
    <t>様式第１３－１号（第１６条関係）</t>
    <phoneticPr fontId="19"/>
  </si>
  <si>
    <t>補助対象経費の額は、交付要綱第6条に規定する条件を満たしている（募集要領P4の補助対象外経費を含んでいない）</t>
    <rPh sb="0" eb="6">
      <t>ホジョタイショウケイヒ</t>
    </rPh>
    <rPh sb="7" eb="8">
      <t>ガク</t>
    </rPh>
    <rPh sb="10" eb="14">
      <t>コウフヨウコウ</t>
    </rPh>
    <rPh sb="14" eb="15">
      <t>ダイ</t>
    </rPh>
    <rPh sb="16" eb="17">
      <t>ジョウ</t>
    </rPh>
    <rPh sb="18" eb="20">
      <t>キテイ</t>
    </rPh>
    <rPh sb="22" eb="24">
      <t>ジョウケン</t>
    </rPh>
    <rPh sb="25" eb="26">
      <t>ミ</t>
    </rPh>
    <rPh sb="32" eb="36">
      <t>ボシュウヨウリョウ</t>
    </rPh>
    <rPh sb="39" eb="41">
      <t>ホジョ</t>
    </rPh>
    <rPh sb="41" eb="43">
      <t>タイショウ</t>
    </rPh>
    <rPh sb="43" eb="44">
      <t>ガイ</t>
    </rPh>
    <rPh sb="44" eb="46">
      <t>ケイヒ</t>
    </rPh>
    <rPh sb="47" eb="48">
      <t>フク</t>
    </rPh>
    <phoneticPr fontId="19"/>
  </si>
  <si>
    <t>（様式13-1　実績報告書）</t>
    <rPh sb="1" eb="3">
      <t>ヨウシキ</t>
    </rPh>
    <rPh sb="8" eb="13">
      <t>ジッセキホウコクショ</t>
    </rPh>
    <phoneticPr fontId="19"/>
  </si>
  <si>
    <t>（宛先）</t>
    <rPh sb="1" eb="3">
      <t>アテサキ</t>
    </rPh>
    <phoneticPr fontId="19"/>
  </si>
  <si>
    <t>埼玉県知事　　　　　　　　宛</t>
    <rPh sb="13" eb="14">
      <t>アテ</t>
    </rPh>
    <phoneticPr fontId="19"/>
  </si>
  <si>
    <t>　埼玉県民間事業者スマートＣＯ２排出削減設備導入補助金　実績報告書</t>
    <rPh sb="28" eb="33">
      <t>ジッセキホウコクショ</t>
    </rPh>
    <phoneticPr fontId="19"/>
  </si>
  <si>
    <t>（第５条第１項第１号から第５号までの設備の整備）</t>
    <rPh sb="1" eb="2">
      <t>ダイ</t>
    </rPh>
    <rPh sb="3" eb="4">
      <t>ジョウ</t>
    </rPh>
    <rPh sb="4" eb="5">
      <t>ダイ</t>
    </rPh>
    <rPh sb="6" eb="7">
      <t>コウ</t>
    </rPh>
    <rPh sb="7" eb="8">
      <t>ダイ</t>
    </rPh>
    <rPh sb="9" eb="10">
      <t>ゴウ</t>
    </rPh>
    <rPh sb="12" eb="13">
      <t>ダイ</t>
    </rPh>
    <rPh sb="14" eb="15">
      <t>ゴウ</t>
    </rPh>
    <rPh sb="18" eb="20">
      <t>セツビ</t>
    </rPh>
    <rPh sb="21" eb="23">
      <t>セイビ</t>
    </rPh>
    <phoneticPr fontId="19"/>
  </si>
  <si>
    <t>　埼玉県民間事業者スマートＣＯ２排出削減設備導入補助金交付要綱第16条第１項の規定に基づき、補助金の交付について関係書類を添えて、次のとおり申請します。</t>
    <rPh sb="1" eb="3">
      <t>サイタマ</t>
    </rPh>
    <rPh sb="27" eb="29">
      <t>コウフ</t>
    </rPh>
    <phoneticPr fontId="19"/>
  </si>
  <si>
    <t>補助対象経費</t>
    <rPh sb="0" eb="2">
      <t>ホジョ</t>
    </rPh>
    <rPh sb="2" eb="4">
      <t>タイショウ</t>
    </rPh>
    <rPh sb="4" eb="6">
      <t>ケイヒ</t>
    </rPh>
    <phoneticPr fontId="4"/>
  </si>
  <si>
    <t>（Ａ）</t>
    <phoneticPr fontId="4"/>
  </si>
  <si>
    <t>（Ｂ）</t>
    <phoneticPr fontId="4"/>
  </si>
  <si>
    <t>（Ａ + Ｂ）</t>
    <phoneticPr fontId="4"/>
  </si>
  <si>
    <t>補助対象外経費</t>
    <rPh sb="0" eb="2">
      <t>ホジョ</t>
    </rPh>
    <rPh sb="2" eb="5">
      <t>タイショウガイ</t>
    </rPh>
    <rPh sb="5" eb="7">
      <t>ケイヒ</t>
    </rPh>
    <phoneticPr fontId="4"/>
  </si>
  <si>
    <t>既存設備移設費</t>
    <rPh sb="0" eb="2">
      <t>キソン</t>
    </rPh>
    <rPh sb="2" eb="4">
      <t>セツビ</t>
    </rPh>
    <rPh sb="4" eb="6">
      <t>イセツ</t>
    </rPh>
    <rPh sb="6" eb="7">
      <t>ヒ</t>
    </rPh>
    <phoneticPr fontId="4"/>
  </si>
  <si>
    <t>Ａ１</t>
    <phoneticPr fontId="4"/>
  </si>
  <si>
    <t>Ａ２</t>
    <phoneticPr fontId="4"/>
  </si>
  <si>
    <t>いずれか
低い額</t>
    <rPh sb="5" eb="6">
      <t>ヒク</t>
    </rPh>
    <rPh sb="7" eb="8">
      <t>ガク</t>
    </rPh>
    <phoneticPr fontId="4"/>
  </si>
  <si>
    <t>上限額</t>
    <rPh sb="0" eb="3">
      <t>ジョウゲンガク</t>
    </rPh>
    <phoneticPr fontId="4"/>
  </si>
  <si>
    <t>Ｂ１</t>
    <phoneticPr fontId="4"/>
  </si>
  <si>
    <t>Ｂ２</t>
    <phoneticPr fontId="4"/>
  </si>
  <si>
    <t>Ｃ１</t>
    <phoneticPr fontId="4"/>
  </si>
  <si>
    <t>Ｃ２</t>
    <phoneticPr fontId="4"/>
  </si>
  <si>
    <t>＋</t>
    <phoneticPr fontId="4"/>
  </si>
  <si>
    <t>（４）補助金申請予定額</t>
    <rPh sb="3" eb="6">
      <t>ホジョキン</t>
    </rPh>
    <rPh sb="6" eb="8">
      <t>シンセイ</t>
    </rPh>
    <rPh sb="8" eb="10">
      <t>ヨテイ</t>
    </rPh>
    <rPh sb="10" eb="11">
      <t>ガク</t>
    </rPh>
    <phoneticPr fontId="4"/>
  </si>
  <si>
    <t>　Ｃ１及びＣ２のうち、いずれか低い額</t>
    <rPh sb="3" eb="4">
      <t>オヨ</t>
    </rPh>
    <rPh sb="15" eb="16">
      <t>ヒク</t>
    </rPh>
    <rPh sb="17" eb="18">
      <t>ガク</t>
    </rPh>
    <phoneticPr fontId="4"/>
  </si>
  <si>
    <r>
      <t>３　事業費内訳　</t>
    </r>
    <r>
      <rPr>
        <sz val="10"/>
        <color rgb="FFFF0000"/>
        <rFont val="ＭＳ Ｐゴシック"/>
        <family val="3"/>
        <charset val="128"/>
        <scheme val="minor"/>
      </rPr>
      <t>※再生可能エネルギー設備と再生可能エネルギー設備以外は、対象経費を明確に分けること。</t>
    </r>
    <rPh sb="2" eb="5">
      <t>ジギョウヒ</t>
    </rPh>
    <rPh sb="5" eb="7">
      <t>ウチワケ</t>
    </rPh>
    <rPh sb="9" eb="11">
      <t>サイセイ</t>
    </rPh>
    <rPh sb="11" eb="13">
      <t>カノウ</t>
    </rPh>
    <rPh sb="18" eb="20">
      <t>セツビ</t>
    </rPh>
    <rPh sb="21" eb="23">
      <t>サイセイ</t>
    </rPh>
    <rPh sb="23" eb="25">
      <t>カノウ</t>
    </rPh>
    <rPh sb="30" eb="32">
      <t>セツビ</t>
    </rPh>
    <rPh sb="32" eb="34">
      <t>イガイ</t>
    </rPh>
    <rPh sb="36" eb="38">
      <t>タイショウ</t>
    </rPh>
    <rPh sb="38" eb="40">
      <t>ケイヒ</t>
    </rPh>
    <rPh sb="41" eb="43">
      <t>メイカク</t>
    </rPh>
    <rPh sb="44" eb="45">
      <t>ワ</t>
    </rPh>
    <phoneticPr fontId="4"/>
  </si>
  <si>
    <t>再生可能エネルギー設備導入以外　計</t>
    <rPh sb="0" eb="2">
      <t>サイセイ</t>
    </rPh>
    <rPh sb="2" eb="4">
      <t>カノウ</t>
    </rPh>
    <rPh sb="9" eb="11">
      <t>セツビ</t>
    </rPh>
    <rPh sb="11" eb="13">
      <t>ドウニュウ</t>
    </rPh>
    <rPh sb="13" eb="15">
      <t>イガイ</t>
    </rPh>
    <rPh sb="16" eb="17">
      <t>ケイ</t>
    </rPh>
    <phoneticPr fontId="4"/>
  </si>
  <si>
    <t>太陽光パネル</t>
    <rPh sb="0" eb="3">
      <t>タイヨウコウ</t>
    </rPh>
    <phoneticPr fontId="19"/>
  </si>
  <si>
    <t>パワコン</t>
    <phoneticPr fontId="19"/>
  </si>
  <si>
    <t>蓄電池</t>
    <rPh sb="0" eb="3">
      <t>チクデンチ</t>
    </rPh>
    <phoneticPr fontId="19"/>
  </si>
  <si>
    <t>再生可能エネルギー設備導入　計</t>
    <rPh sb="0" eb="2">
      <t>サイセイ</t>
    </rPh>
    <rPh sb="2" eb="4">
      <t>カノウ</t>
    </rPh>
    <rPh sb="9" eb="11">
      <t>セツビ</t>
    </rPh>
    <rPh sb="11" eb="13">
      <t>ドウニュウ</t>
    </rPh>
    <rPh sb="14" eb="15">
      <t>ケイ</t>
    </rPh>
    <phoneticPr fontId="4"/>
  </si>
  <si>
    <t>（１）再生可能エネルギー設備導入以外（Ａ）</t>
    <rPh sb="3" eb="5">
      <t>サイセイ</t>
    </rPh>
    <rPh sb="5" eb="7">
      <t>カノウ</t>
    </rPh>
    <rPh sb="12" eb="14">
      <t>セツビ</t>
    </rPh>
    <rPh sb="14" eb="16">
      <t>ドウニュウ</t>
    </rPh>
    <rPh sb="16" eb="18">
      <t>イガイ</t>
    </rPh>
    <phoneticPr fontId="4"/>
  </si>
  <si>
    <t>（２）再生可能エネルギー設備（Ｂ）</t>
    <rPh sb="3" eb="5">
      <t>サイセイ</t>
    </rPh>
    <rPh sb="5" eb="7">
      <t>カノウ</t>
    </rPh>
    <rPh sb="12" eb="14">
      <t>セツビ</t>
    </rPh>
    <phoneticPr fontId="4"/>
  </si>
  <si>
    <t>再生可能エネルギー設備導入以外</t>
    <rPh sb="0" eb="2">
      <t>サイセイ</t>
    </rPh>
    <rPh sb="2" eb="4">
      <t>カノウ</t>
    </rPh>
    <rPh sb="9" eb="11">
      <t>セツビ</t>
    </rPh>
    <rPh sb="11" eb="13">
      <t>ドウニュウ</t>
    </rPh>
    <rPh sb="13" eb="15">
      <t>イガイ</t>
    </rPh>
    <phoneticPr fontId="4"/>
  </si>
  <si>
    <t>再生可能エネルギー設備</t>
    <rPh sb="0" eb="2">
      <t>サイセイ</t>
    </rPh>
    <rPh sb="2" eb="4">
      <t>カノウ</t>
    </rPh>
    <rPh sb="9" eb="11">
      <t>セツビ</t>
    </rPh>
    <phoneticPr fontId="4"/>
  </si>
  <si>
    <t>〇見積書の内訳に「〇」「×」を記入するなど、対象・対象外の区分が分かるようにしてください。</t>
    <rPh sb="1" eb="4">
      <t>ミツモリショ</t>
    </rPh>
    <rPh sb="5" eb="7">
      <t>ウチワケ</t>
    </rPh>
    <rPh sb="15" eb="17">
      <t>キニュウ</t>
    </rPh>
    <rPh sb="22" eb="24">
      <t>タイショウ</t>
    </rPh>
    <rPh sb="25" eb="28">
      <t>タイショウガイ</t>
    </rPh>
    <rPh sb="29" eb="31">
      <t>クブン</t>
    </rPh>
    <rPh sb="32" eb="33">
      <t>ワ</t>
    </rPh>
    <phoneticPr fontId="4"/>
  </si>
  <si>
    <t>〇書ききれない場合は、一式として、見積もりで分かるようにしてください。</t>
    <rPh sb="22" eb="23">
      <t>ワ</t>
    </rPh>
    <phoneticPr fontId="4"/>
  </si>
  <si>
    <r>
      <t>〇「出精値引き」「端数値引き」など、内訳が明確でない値引きについては、</t>
    </r>
    <r>
      <rPr>
        <b/>
        <u/>
        <sz val="10"/>
        <color theme="1"/>
        <rFont val="ＭＳ Ｐゴシック"/>
        <family val="3"/>
        <charset val="128"/>
      </rPr>
      <t>すべて対象経費から差し引く</t>
    </r>
    <r>
      <rPr>
        <u/>
        <sz val="10"/>
        <color theme="1"/>
        <rFont val="ＭＳ Ｐゴシック"/>
        <family val="3"/>
        <charset val="128"/>
      </rPr>
      <t>こと。</t>
    </r>
    <rPh sb="2" eb="6">
      <t>シュッセイネビ</t>
    </rPh>
    <rPh sb="9" eb="11">
      <t>ハスウ</t>
    </rPh>
    <rPh sb="11" eb="13">
      <t>ネビ</t>
    </rPh>
    <rPh sb="18" eb="20">
      <t>ウチワケ</t>
    </rPh>
    <rPh sb="21" eb="23">
      <t>メイカク</t>
    </rPh>
    <rPh sb="26" eb="28">
      <t>ネビ</t>
    </rPh>
    <rPh sb="38" eb="40">
      <t>タイショウ</t>
    </rPh>
    <rPh sb="40" eb="42">
      <t>ケイヒ</t>
    </rPh>
    <rPh sb="44" eb="45">
      <t>サ</t>
    </rPh>
    <rPh sb="46" eb="47">
      <t>ヒ</t>
    </rPh>
    <phoneticPr fontId="4"/>
  </si>
  <si>
    <t>（３）　Ａ＋Ｂ</t>
    <phoneticPr fontId="4"/>
  </si>
  <si>
    <t>交付決定額</t>
    <rPh sb="0" eb="2">
      <t>コウフ</t>
    </rPh>
    <rPh sb="2" eb="5">
      <t>ケッテイガク</t>
    </rPh>
    <phoneticPr fontId="4"/>
  </si>
  <si>
    <t>決済（支払い）証拠書類を添付した</t>
    <rPh sb="0" eb="2">
      <t>ケッサイ</t>
    </rPh>
    <rPh sb="3" eb="5">
      <t>シハラ</t>
    </rPh>
    <rPh sb="7" eb="11">
      <t>ショウコショルイ</t>
    </rPh>
    <rPh sb="12" eb="14">
      <t>テンプ</t>
    </rPh>
    <phoneticPr fontId="19"/>
  </si>
  <si>
    <t>法人番号</t>
    <rPh sb="0" eb="4">
      <t>ホウジンバンゴウ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</si>
</sst>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"/>
    <numFmt numFmtId="177" formatCode="#,##0.0_ "/>
    <numFmt numFmtId="178" formatCode="0.0_ "/>
    <numFmt numFmtId="179" formatCode="0.0000_ "/>
    <numFmt numFmtId="180" formatCode="#,##0.00_);[Red]\(#,##0.00\)"/>
    <numFmt numFmtId="181" formatCode="0.0"/>
    <numFmt numFmtId="182" formatCode="0.0%"/>
    <numFmt numFmtId="183" formatCode="0.000"/>
    <numFmt numFmtId="184" formatCode="0.0000"/>
    <numFmt numFmtId="185" formatCode="0_);[Red]\(0\)"/>
  </numFmts>
  <fonts count="49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b/>
      <sz val="6"/>
      <color theme="1"/>
      <name val="ＭＳ Ｐゴシック"/>
      <family val="3"/>
      <charset val="128"/>
      <scheme val="minor"/>
    </font>
    <font>
      <sz val="11"/>
      <color theme="1"/>
      <name val="ＭＳ Ｐ明朝"/>
      <family val="2"/>
      <charset val="128"/>
    </font>
    <font>
      <sz val="11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8"/>
      <color theme="1"/>
      <name val="游ゴシック"/>
      <family val="3"/>
      <charset val="128"/>
    </font>
    <font>
      <sz val="11"/>
      <color theme="1"/>
      <name val="ＭＳ Ｐゴシック"/>
      <family val="2"/>
      <scheme val="minor"/>
    </font>
    <font>
      <b/>
      <vertAlign val="subscript"/>
      <sz val="12"/>
      <color theme="1"/>
      <name val="游ゴシック"/>
      <family val="3"/>
      <charset val="128"/>
    </font>
    <font>
      <sz val="6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10"/>
      <name val="游ゴシック"/>
      <family val="3"/>
      <charset val="128"/>
    </font>
    <font>
      <b/>
      <sz val="12"/>
      <name val="游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</font>
    <font>
      <b/>
      <u/>
      <sz val="10"/>
      <color theme="1"/>
      <name val="ＭＳ Ｐ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5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38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632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0" xfId="0" applyProtection="1">
      <alignment vertical="center"/>
      <protection hidden="1"/>
    </xf>
    <xf numFmtId="0" fontId="12" fillId="0" borderId="0" xfId="0" applyFont="1" applyProtection="1">
      <alignment vertical="center"/>
      <protection hidden="1"/>
    </xf>
    <xf numFmtId="0" fontId="12" fillId="0" borderId="1" xfId="0" applyFont="1" applyBorder="1" applyAlignment="1" applyProtection="1">
      <alignment horizontal="left" vertical="center"/>
      <protection hidden="1"/>
    </xf>
    <xf numFmtId="0" fontId="12" fillId="0" borderId="5" xfId="0" applyFont="1" applyBorder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2" fillId="0" borderId="2" xfId="0" applyFont="1" applyBorder="1" applyAlignment="1" applyProtection="1">
      <alignment horizontal="left" vertical="center"/>
      <protection hidden="1"/>
    </xf>
    <xf numFmtId="0" fontId="12" fillId="0" borderId="2" xfId="0" applyFont="1" applyBorder="1" applyProtection="1">
      <alignment vertical="center"/>
      <protection hidden="1"/>
    </xf>
    <xf numFmtId="0" fontId="12" fillId="0" borderId="6" xfId="0" applyFont="1" applyBorder="1" applyAlignment="1" applyProtection="1">
      <alignment horizontal="left" vertical="center"/>
      <protection hidden="1"/>
    </xf>
    <xf numFmtId="0" fontId="12" fillId="0" borderId="3" xfId="0" applyFont="1" applyBorder="1" applyAlignment="1" applyProtection="1">
      <alignment horizontal="left" vertical="center"/>
      <protection hidden="1"/>
    </xf>
    <xf numFmtId="0" fontId="0" fillId="0" borderId="3" xfId="0" applyBorder="1" applyProtection="1">
      <alignment vertical="center"/>
      <protection hidden="1"/>
    </xf>
    <xf numFmtId="0" fontId="13" fillId="0" borderId="0" xfId="0" applyFont="1" applyProtection="1">
      <alignment vertical="center"/>
      <protection hidden="1"/>
    </xf>
    <xf numFmtId="177" fontId="14" fillId="0" borderId="0" xfId="0" applyNumberFormat="1" applyFont="1" applyProtection="1">
      <alignment vertical="center"/>
      <protection hidden="1"/>
    </xf>
    <xf numFmtId="0" fontId="15" fillId="0" borderId="0" xfId="0" applyFo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20" xfId="0" applyBorder="1">
      <alignment vertical="center"/>
    </xf>
    <xf numFmtId="0" fontId="0" fillId="0" borderId="0" xfId="0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6" fillId="0" borderId="0" xfId="0" applyFont="1" applyProtection="1">
      <alignment vertical="center"/>
      <protection hidden="1"/>
    </xf>
    <xf numFmtId="0" fontId="12" fillId="0" borderId="8" xfId="0" applyFont="1" applyBorder="1" applyAlignment="1" applyProtection="1">
      <alignment horizontal="left" vertical="center"/>
      <protection hidden="1"/>
    </xf>
    <xf numFmtId="0" fontId="0" fillId="0" borderId="1" xfId="0" applyBorder="1" applyProtection="1">
      <alignment vertical="center"/>
      <protection hidden="1"/>
    </xf>
    <xf numFmtId="0" fontId="16" fillId="0" borderId="5" xfId="0" applyFont="1" applyBorder="1" applyAlignment="1" applyProtection="1">
      <alignment vertical="center" wrapText="1"/>
      <protection hidden="1"/>
    </xf>
    <xf numFmtId="0" fontId="0" fillId="0" borderId="5" xfId="0" applyBorder="1" applyProtection="1">
      <alignment vertical="center"/>
      <protection hidden="1"/>
    </xf>
    <xf numFmtId="0" fontId="0" fillId="0" borderId="2" xfId="0" applyBorder="1" applyProtection="1">
      <alignment vertical="center"/>
      <protection hidden="1"/>
    </xf>
    <xf numFmtId="179" fontId="12" fillId="0" borderId="0" xfId="0" applyNumberFormat="1" applyFont="1" applyProtection="1">
      <alignment vertical="center"/>
      <protection hidden="1"/>
    </xf>
    <xf numFmtId="0" fontId="0" fillId="0" borderId="21" xfId="0" applyBorder="1" applyProtection="1">
      <alignment vertical="center"/>
      <protection hidden="1"/>
    </xf>
    <xf numFmtId="0" fontId="12" fillId="0" borderId="1" xfId="0" applyFont="1" applyBorder="1" applyProtection="1">
      <alignment vertical="center"/>
      <protection hidden="1"/>
    </xf>
    <xf numFmtId="0" fontId="0" fillId="0" borderId="62" xfId="0" applyBorder="1" applyProtection="1">
      <alignment vertical="center"/>
      <protection hidden="1"/>
    </xf>
    <xf numFmtId="0" fontId="26" fillId="0" borderId="0" xfId="0" applyFont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center" vertical="center" shrinkToFit="1"/>
      <protection hidden="1"/>
    </xf>
    <xf numFmtId="0" fontId="25" fillId="0" borderId="3" xfId="0" applyFont="1" applyBorder="1" applyAlignment="1" applyProtection="1">
      <alignment horizontal="right" vertical="center"/>
      <protection hidden="1"/>
    </xf>
    <xf numFmtId="0" fontId="12" fillId="0" borderId="0" xfId="0" applyFont="1" applyAlignment="1" applyProtection="1">
      <alignment vertical="center" shrinkToFit="1"/>
      <protection hidden="1"/>
    </xf>
    <xf numFmtId="0" fontId="12" fillId="0" borderId="9" xfId="0" applyFont="1" applyBorder="1" applyAlignment="1" applyProtection="1">
      <alignment horizontal="left" vertical="center"/>
      <protection hidden="1"/>
    </xf>
    <xf numFmtId="49" fontId="12" fillId="0" borderId="0" xfId="0" applyNumberFormat="1" applyFont="1" applyAlignment="1" applyProtection="1">
      <alignment horizontal="left" vertical="center"/>
      <protection hidden="1"/>
    </xf>
    <xf numFmtId="180" fontId="12" fillId="0" borderId="0" xfId="0" applyNumberFormat="1" applyFont="1" applyAlignment="1" applyProtection="1">
      <alignment horizontal="left" vertical="center"/>
      <protection hidden="1"/>
    </xf>
    <xf numFmtId="0" fontId="0" fillId="0" borderId="7" xfId="0" applyBorder="1" applyProtection="1">
      <alignment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180" fontId="12" fillId="0" borderId="0" xfId="0" applyNumberFormat="1" applyFont="1" applyProtection="1">
      <alignment vertical="center"/>
      <protection hidden="1"/>
    </xf>
    <xf numFmtId="0" fontId="0" fillId="0" borderId="6" xfId="0" applyBorder="1" applyAlignment="1" applyProtection="1">
      <alignment horizontal="left" vertical="center"/>
      <protection hidden="1"/>
    </xf>
    <xf numFmtId="0" fontId="0" fillId="0" borderId="3" xfId="0" applyBorder="1" applyAlignment="1" applyProtection="1">
      <alignment horizontal="left" vertical="center"/>
      <protection hidden="1"/>
    </xf>
    <xf numFmtId="0" fontId="0" fillId="4" borderId="21" xfId="0" applyFill="1" applyBorder="1" applyAlignment="1" applyProtection="1">
      <alignment horizontal="center" vertical="center" shrinkToFit="1"/>
      <protection hidden="1"/>
    </xf>
    <xf numFmtId="0" fontId="0" fillId="4" borderId="29" xfId="0" applyFill="1" applyBorder="1" applyAlignment="1" applyProtection="1">
      <alignment horizontal="center" vertical="center" shrinkToFit="1"/>
      <protection hidden="1"/>
    </xf>
    <xf numFmtId="0" fontId="0" fillId="4" borderId="20" xfId="0" applyFill="1" applyBorder="1" applyAlignment="1" applyProtection="1">
      <alignment horizontal="center" vertical="center" shrinkToFit="1"/>
      <protection hidden="1"/>
    </xf>
    <xf numFmtId="0" fontId="0" fillId="4" borderId="7" xfId="0" applyFill="1" applyBorder="1" applyAlignment="1" applyProtection="1">
      <alignment horizontal="center" vertical="center" shrinkToFit="1"/>
      <protection hidden="1"/>
    </xf>
    <xf numFmtId="0" fontId="0" fillId="0" borderId="7" xfId="0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0" fillId="0" borderId="0" xfId="0" applyProtection="1">
      <alignment vertical="center"/>
      <protection locked="0"/>
    </xf>
    <xf numFmtId="0" fontId="0" fillId="0" borderId="28" xfId="0" applyBorder="1" applyAlignment="1">
      <alignment horizontal="center" vertical="center"/>
    </xf>
    <xf numFmtId="182" fontId="0" fillId="9" borderId="7" xfId="0" applyNumberFormat="1" applyFill="1" applyBorder="1">
      <alignment vertical="center"/>
    </xf>
    <xf numFmtId="182" fontId="0" fillId="5" borderId="7" xfId="1" applyNumberFormat="1" applyFont="1" applyFill="1" applyBorder="1" applyProtection="1">
      <alignment vertical="center"/>
    </xf>
    <xf numFmtId="182" fontId="0" fillId="9" borderId="0" xfId="0" applyNumberFormat="1" applyFill="1">
      <alignment vertical="center"/>
    </xf>
    <xf numFmtId="182" fontId="0" fillId="5" borderId="0" xfId="1" applyNumberFormat="1" applyFont="1" applyFill="1" applyProtection="1">
      <alignment vertical="center"/>
    </xf>
    <xf numFmtId="182" fontId="0" fillId="10" borderId="0" xfId="0" applyNumberFormat="1" applyFill="1">
      <alignment vertical="center"/>
    </xf>
    <xf numFmtId="182" fontId="0" fillId="0" borderId="0" xfId="1" applyNumberFormat="1" applyFont="1">
      <alignment vertical="center"/>
    </xf>
    <xf numFmtId="182" fontId="0" fillId="5" borderId="0" xfId="1" applyNumberFormat="1" applyFont="1" applyFill="1">
      <alignment vertical="center"/>
    </xf>
    <xf numFmtId="182" fontId="0" fillId="9" borderId="0" xfId="1" applyNumberFormat="1" applyFont="1" applyFill="1">
      <alignment vertical="center"/>
    </xf>
    <xf numFmtId="182" fontId="0" fillId="10" borderId="0" xfId="1" applyNumberFormat="1" applyFont="1" applyFill="1">
      <alignment vertical="center"/>
    </xf>
    <xf numFmtId="182" fontId="0" fillId="0" borderId="0" xfId="0" applyNumberFormat="1">
      <alignment vertical="center"/>
    </xf>
    <xf numFmtId="182" fontId="0" fillId="0" borderId="7" xfId="1" applyNumberFormat="1" applyFont="1" applyBorder="1" applyProtection="1">
      <alignment vertical="center"/>
      <protection hidden="1"/>
    </xf>
    <xf numFmtId="0" fontId="0" fillId="0" borderId="20" xfId="0" applyBorder="1" applyProtection="1">
      <alignment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182" fontId="0" fillId="0" borderId="0" xfId="0" applyNumberFormat="1" applyProtection="1">
      <alignment vertical="center"/>
      <protection hidden="1"/>
    </xf>
    <xf numFmtId="0" fontId="0" fillId="0" borderId="24" xfId="0" applyBorder="1">
      <alignment vertical="center"/>
    </xf>
    <xf numFmtId="0" fontId="0" fillId="0" borderId="19" xfId="0" applyBorder="1">
      <alignment vertical="center"/>
    </xf>
    <xf numFmtId="0" fontId="0" fillId="0" borderId="21" xfId="0" applyBorder="1">
      <alignment vertical="center"/>
    </xf>
    <xf numFmtId="0" fontId="0" fillId="0" borderId="28" xfId="0" applyBorder="1">
      <alignment vertical="center"/>
    </xf>
    <xf numFmtId="2" fontId="0" fillId="0" borderId="7" xfId="0" applyNumberFormat="1" applyBorder="1">
      <alignment vertical="center"/>
    </xf>
    <xf numFmtId="183" fontId="0" fillId="0" borderId="7" xfId="0" applyNumberFormat="1" applyBorder="1">
      <alignment vertical="center"/>
    </xf>
    <xf numFmtId="181" fontId="0" fillId="0" borderId="7" xfId="0" applyNumberFormat="1" applyBorder="1">
      <alignment vertical="center"/>
    </xf>
    <xf numFmtId="184" fontId="0" fillId="0" borderId="7" xfId="0" applyNumberFormat="1" applyBorder="1">
      <alignment vertical="center"/>
    </xf>
    <xf numFmtId="9" fontId="0" fillId="0" borderId="62" xfId="0" applyNumberFormat="1" applyBorder="1">
      <alignment vertical="center"/>
    </xf>
    <xf numFmtId="9" fontId="0" fillId="0" borderId="0" xfId="0" applyNumberFormat="1">
      <alignment vertical="center"/>
    </xf>
    <xf numFmtId="0" fontId="0" fillId="0" borderId="29" xfId="0" applyBorder="1">
      <alignment vertical="center"/>
    </xf>
    <xf numFmtId="40" fontId="0" fillId="0" borderId="0" xfId="2" applyNumberFormat="1" applyFont="1" applyBorder="1" applyProtection="1">
      <alignment vertical="center"/>
      <protection hidden="1"/>
    </xf>
    <xf numFmtId="40" fontId="0" fillId="0" borderId="0" xfId="2" applyNumberFormat="1" applyFont="1" applyProtection="1">
      <alignment vertical="center"/>
      <protection hidden="1"/>
    </xf>
    <xf numFmtId="38" fontId="0" fillId="0" borderId="7" xfId="2" applyFont="1" applyBorder="1" applyProtection="1">
      <alignment vertical="center"/>
      <protection hidden="1"/>
    </xf>
    <xf numFmtId="0" fontId="0" fillId="6" borderId="7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11" borderId="7" xfId="0" applyFill="1" applyBorder="1">
      <alignment vertical="center"/>
    </xf>
    <xf numFmtId="183" fontId="0" fillId="11" borderId="7" xfId="0" applyNumberFormat="1" applyFill="1" applyBorder="1">
      <alignment vertical="center"/>
    </xf>
    <xf numFmtId="2" fontId="0" fillId="11" borderId="7" xfId="0" applyNumberFormat="1" applyFill="1" applyBorder="1">
      <alignment vertical="center"/>
    </xf>
    <xf numFmtId="0" fontId="25" fillId="0" borderId="1" xfId="0" applyFont="1" applyBorder="1" applyAlignment="1" applyProtection="1">
      <alignment horizontal="right" vertical="center"/>
      <protection hidden="1"/>
    </xf>
    <xf numFmtId="0" fontId="12" fillId="0" borderId="1" xfId="2" applyNumberFormat="1" applyFont="1" applyBorder="1" applyAlignment="1" applyProtection="1">
      <alignment vertical="center"/>
      <protection hidden="1"/>
    </xf>
    <xf numFmtId="0" fontId="12" fillId="7" borderId="0" xfId="0" applyFont="1" applyFill="1" applyAlignment="1" applyProtection="1">
      <alignment horizontal="center" vertical="center"/>
      <protection hidden="1"/>
    </xf>
    <xf numFmtId="0" fontId="12" fillId="0" borderId="5" xfId="0" applyFont="1" applyBorder="1" applyAlignment="1" applyProtection="1">
      <alignment horizontal="center" vertical="center" shrinkToFit="1"/>
      <protection hidden="1"/>
    </xf>
    <xf numFmtId="0" fontId="17" fillId="0" borderId="0" xfId="0" applyFont="1" applyProtection="1">
      <alignment vertical="center"/>
      <protection hidden="1"/>
    </xf>
    <xf numFmtId="0" fontId="29" fillId="0" borderId="0" xfId="0" applyFont="1" applyProtection="1">
      <alignment vertical="center"/>
      <protection hidden="1"/>
    </xf>
    <xf numFmtId="0" fontId="29" fillId="0" borderId="0" xfId="0" applyFont="1">
      <alignment vertical="center"/>
    </xf>
    <xf numFmtId="181" fontId="29" fillId="0" borderId="0" xfId="0" applyNumberFormat="1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178" fontId="29" fillId="0" borderId="0" xfId="0" applyNumberFormat="1" applyFont="1" applyAlignment="1" applyProtection="1">
      <alignment horizontal="center" vertical="center"/>
      <protection hidden="1"/>
    </xf>
    <xf numFmtId="0" fontId="32" fillId="0" borderId="0" xfId="0" applyFont="1">
      <alignment vertical="center"/>
    </xf>
    <xf numFmtId="0" fontId="32" fillId="0" borderId="0" xfId="0" applyFont="1" applyProtection="1">
      <alignment vertical="center"/>
      <protection hidden="1"/>
    </xf>
    <xf numFmtId="0" fontId="29" fillId="0" borderId="0" xfId="0" applyFont="1" applyAlignment="1">
      <alignment horizontal="left" vertical="center"/>
    </xf>
    <xf numFmtId="0" fontId="29" fillId="0" borderId="0" xfId="0" applyFont="1" applyProtection="1">
      <alignment vertical="center"/>
      <protection locked="0"/>
    </xf>
    <xf numFmtId="0" fontId="33" fillId="0" borderId="21" xfId="0" applyFont="1" applyBorder="1" applyAlignment="1" applyProtection="1">
      <alignment vertical="center" wrapText="1"/>
      <protection hidden="1"/>
    </xf>
    <xf numFmtId="0" fontId="33" fillId="0" borderId="21" xfId="0" applyFont="1" applyBorder="1" applyAlignment="1" applyProtection="1">
      <alignment horizontal="left" vertical="center"/>
      <protection hidden="1"/>
    </xf>
    <xf numFmtId="0" fontId="37" fillId="0" borderId="33" xfId="0" applyFont="1" applyBorder="1" applyProtection="1">
      <alignment vertical="center"/>
      <protection hidden="1"/>
    </xf>
    <xf numFmtId="0" fontId="37" fillId="0" borderId="33" xfId="0" applyFont="1" applyBorder="1" applyAlignment="1" applyProtection="1">
      <alignment vertical="center" wrapText="1"/>
      <protection hidden="1"/>
    </xf>
    <xf numFmtId="0" fontId="37" fillId="0" borderId="33" xfId="0" applyFont="1" applyBorder="1" applyAlignment="1" applyProtection="1">
      <alignment horizontal="center" vertical="center"/>
      <protection hidden="1"/>
    </xf>
    <xf numFmtId="0" fontId="34" fillId="0" borderId="0" xfId="0" applyFont="1" applyProtection="1">
      <alignment vertical="center"/>
      <protection hidden="1"/>
    </xf>
    <xf numFmtId="0" fontId="34" fillId="0" borderId="28" xfId="0" applyFont="1" applyBorder="1" applyProtection="1">
      <alignment vertical="center"/>
      <protection hidden="1"/>
    </xf>
    <xf numFmtId="0" fontId="34" fillId="0" borderId="28" xfId="0" applyFont="1" applyBorder="1" applyAlignment="1" applyProtection="1">
      <alignment vertical="center" wrapText="1"/>
      <protection hidden="1"/>
    </xf>
    <xf numFmtId="0" fontId="34" fillId="0" borderId="34" xfId="0" applyFont="1" applyBorder="1" applyProtection="1">
      <alignment vertical="center"/>
      <protection hidden="1"/>
    </xf>
    <xf numFmtId="0" fontId="34" fillId="0" borderId="28" xfId="0" applyFont="1" applyBorder="1" applyAlignment="1" applyProtection="1">
      <alignment horizontal="center" vertical="center"/>
      <protection hidden="1"/>
    </xf>
    <xf numFmtId="0" fontId="34" fillId="0" borderId="7" xfId="0" applyFont="1" applyBorder="1" applyProtection="1">
      <alignment vertical="center"/>
      <protection hidden="1"/>
    </xf>
    <xf numFmtId="0" fontId="34" fillId="0" borderId="7" xfId="0" applyFont="1" applyBorder="1" applyAlignment="1" applyProtection="1">
      <alignment vertical="center" wrapText="1"/>
      <protection hidden="1"/>
    </xf>
    <xf numFmtId="0" fontId="34" fillId="0" borderId="21" xfId="0" applyFont="1" applyBorder="1" applyProtection="1">
      <alignment vertical="center"/>
      <protection hidden="1"/>
    </xf>
    <xf numFmtId="0" fontId="34" fillId="0" borderId="7" xfId="0" applyFont="1" applyBorder="1" applyAlignment="1" applyProtection="1">
      <alignment horizontal="center" vertical="center"/>
      <protection hidden="1"/>
    </xf>
    <xf numFmtId="0" fontId="34" fillId="0" borderId="7" xfId="0" applyFont="1" applyBorder="1" applyAlignment="1" applyProtection="1">
      <alignment horizontal="center" vertical="center" wrapText="1"/>
      <protection hidden="1"/>
    </xf>
    <xf numFmtId="0" fontId="36" fillId="0" borderId="0" xfId="0" applyFont="1" applyProtection="1">
      <alignment vertical="center"/>
      <protection hidden="1"/>
    </xf>
    <xf numFmtId="0" fontId="38" fillId="0" borderId="0" xfId="12"/>
    <xf numFmtId="0" fontId="29" fillId="0" borderId="0" xfId="12" applyFont="1"/>
    <xf numFmtId="0" fontId="29" fillId="0" borderId="7" xfId="12" applyFont="1" applyBorder="1" applyAlignment="1">
      <alignment horizontal="center" vertical="center"/>
    </xf>
    <xf numFmtId="0" fontId="29" fillId="0" borderId="7" xfId="12" applyFont="1" applyBorder="1" applyAlignment="1">
      <alignment vertical="center" wrapText="1"/>
    </xf>
    <xf numFmtId="0" fontId="29" fillId="13" borderId="7" xfId="12" applyFont="1" applyFill="1" applyBorder="1"/>
    <xf numFmtId="0" fontId="29" fillId="0" borderId="7" xfId="12" applyFont="1" applyBorder="1"/>
    <xf numFmtId="0" fontId="29" fillId="5" borderId="5" xfId="0" applyFont="1" applyFill="1" applyBorder="1" applyProtection="1">
      <alignment vertical="center"/>
      <protection hidden="1"/>
    </xf>
    <xf numFmtId="0" fontId="29" fillId="5" borderId="0" xfId="0" applyFont="1" applyFill="1" applyProtection="1">
      <alignment vertical="center"/>
      <protection hidden="1"/>
    </xf>
    <xf numFmtId="0" fontId="29" fillId="5" borderId="2" xfId="0" applyFont="1" applyFill="1" applyBorder="1" applyProtection="1">
      <alignment vertical="center"/>
      <protection hidden="1"/>
    </xf>
    <xf numFmtId="0" fontId="29" fillId="5" borderId="6" xfId="0" applyFont="1" applyFill="1" applyBorder="1" applyProtection="1">
      <alignment vertical="center"/>
      <protection hidden="1"/>
    </xf>
    <xf numFmtId="0" fontId="32" fillId="5" borderId="3" xfId="0" applyFont="1" applyFill="1" applyBorder="1" applyProtection="1">
      <alignment vertical="center"/>
      <protection hidden="1"/>
    </xf>
    <xf numFmtId="0" fontId="29" fillId="5" borderId="3" xfId="0" applyFont="1" applyFill="1" applyBorder="1" applyProtection="1">
      <alignment vertical="center"/>
      <protection hidden="1"/>
    </xf>
    <xf numFmtId="0" fontId="29" fillId="5" borderId="4" xfId="0" applyFont="1" applyFill="1" applyBorder="1" applyProtection="1">
      <alignment vertical="center"/>
      <protection hidden="1"/>
    </xf>
    <xf numFmtId="0" fontId="36" fillId="4" borderId="7" xfId="12" applyFont="1" applyFill="1" applyBorder="1" applyAlignment="1">
      <alignment horizontal="center"/>
    </xf>
    <xf numFmtId="0" fontId="32" fillId="0" borderId="7" xfId="12" applyFont="1" applyBorder="1" applyAlignment="1">
      <alignment vertical="center" wrapText="1"/>
    </xf>
    <xf numFmtId="0" fontId="30" fillId="0" borderId="0" xfId="12" applyFont="1"/>
    <xf numFmtId="0" fontId="29" fillId="13" borderId="7" xfId="12" applyFont="1" applyFill="1" applyBorder="1" applyAlignment="1">
      <alignment vertical="center"/>
    </xf>
    <xf numFmtId="0" fontId="33" fillId="0" borderId="7" xfId="12" applyFont="1" applyBorder="1" applyAlignment="1">
      <alignment vertical="center" wrapText="1"/>
    </xf>
    <xf numFmtId="0" fontId="29" fillId="0" borderId="8" xfId="0" applyFont="1" applyBorder="1">
      <alignment vertical="center"/>
    </xf>
    <xf numFmtId="0" fontId="29" fillId="0" borderId="1" xfId="0" applyFont="1" applyBorder="1">
      <alignment vertical="center"/>
    </xf>
    <xf numFmtId="0" fontId="29" fillId="0" borderId="9" xfId="0" applyFont="1" applyBorder="1" applyProtection="1">
      <alignment vertical="center"/>
      <protection hidden="1"/>
    </xf>
    <xf numFmtId="0" fontId="29" fillId="0" borderId="5" xfId="0" applyFont="1" applyBorder="1">
      <alignment vertical="center"/>
    </xf>
    <xf numFmtId="0" fontId="29" fillId="0" borderId="2" xfId="0" applyFont="1" applyBorder="1" applyProtection="1">
      <alignment vertical="center"/>
      <protection hidden="1"/>
    </xf>
    <xf numFmtId="0" fontId="29" fillId="0" borderId="5" xfId="0" applyFont="1" applyBorder="1" applyProtection="1">
      <alignment vertical="center"/>
      <protection hidden="1"/>
    </xf>
    <xf numFmtId="0" fontId="29" fillId="0" borderId="6" xfId="0" applyFont="1" applyBorder="1" applyProtection="1">
      <alignment vertical="center"/>
      <protection hidden="1"/>
    </xf>
    <xf numFmtId="0" fontId="29" fillId="0" borderId="3" xfId="0" applyFont="1" applyBorder="1" applyProtection="1">
      <alignment vertical="center"/>
      <protection hidden="1"/>
    </xf>
    <xf numFmtId="0" fontId="29" fillId="0" borderId="4" xfId="0" applyFont="1" applyBorder="1" applyProtection="1">
      <alignment vertical="center"/>
      <protection hidden="1"/>
    </xf>
    <xf numFmtId="0" fontId="36" fillId="0" borderId="0" xfId="0" applyFont="1">
      <alignment vertical="center"/>
    </xf>
    <xf numFmtId="0" fontId="32" fillId="0" borderId="0" xfId="0" applyFont="1" applyProtection="1">
      <alignment vertical="center"/>
      <protection locked="0"/>
    </xf>
    <xf numFmtId="0" fontId="12" fillId="0" borderId="0" xfId="0" applyFont="1" applyAlignment="1" applyProtection="1">
      <alignment horizontal="center"/>
      <protection hidden="1"/>
    </xf>
    <xf numFmtId="176" fontId="14" fillId="0" borderId="0" xfId="0" applyNumberFormat="1" applyFont="1" applyAlignment="1" applyProtection="1">
      <alignment horizontal="center" vertical="center"/>
      <protection hidden="1"/>
    </xf>
    <xf numFmtId="12" fontId="14" fillId="0" borderId="0" xfId="0" applyNumberFormat="1" applyFont="1" applyAlignment="1" applyProtection="1">
      <alignment horizontal="center" vertical="center"/>
      <protection hidden="1"/>
    </xf>
    <xf numFmtId="176" fontId="12" fillId="0" borderId="0" xfId="0" applyNumberFormat="1" applyFont="1" applyAlignment="1" applyProtection="1">
      <alignment horizontal="left" vertical="center"/>
      <protection hidden="1"/>
    </xf>
    <xf numFmtId="0" fontId="0" fillId="0" borderId="5" xfId="0" applyBorder="1" applyAlignment="1" applyProtection="1">
      <alignment vertical="center" shrinkToFit="1"/>
      <protection hidden="1"/>
    </xf>
    <xf numFmtId="0" fontId="12" fillId="0" borderId="0" xfId="0" applyFont="1" applyAlignment="1" applyProtection="1">
      <alignment horizontal="left" vertical="center" shrinkToFit="1"/>
      <protection hidden="1"/>
    </xf>
    <xf numFmtId="0" fontId="12" fillId="0" borderId="0" xfId="0" applyFont="1" applyAlignment="1" applyProtection="1">
      <alignment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44" fillId="0" borderId="0" xfId="0" applyFont="1" applyAlignment="1" applyProtection="1">
      <alignment horizontal="center" vertical="center"/>
      <protection hidden="1"/>
    </xf>
    <xf numFmtId="0" fontId="33" fillId="0" borderId="0" xfId="0" applyFont="1" applyProtection="1">
      <alignment vertical="center"/>
      <protection locked="0"/>
    </xf>
    <xf numFmtId="0" fontId="43" fillId="0" borderId="0" xfId="0" applyFont="1" applyAlignment="1">
      <alignment horizontal="center" vertical="center"/>
    </xf>
    <xf numFmtId="0" fontId="29" fillId="14" borderId="0" xfId="0" applyFont="1" applyFill="1" applyAlignment="1">
      <alignment horizontal="center" vertical="center"/>
    </xf>
    <xf numFmtId="0" fontId="29" fillId="7" borderId="0" xfId="0" applyFont="1" applyFill="1" applyAlignment="1" applyProtection="1">
      <alignment horizontal="right" vertical="center"/>
      <protection locked="0"/>
    </xf>
    <xf numFmtId="0" fontId="29" fillId="14" borderId="0" xfId="0" applyFont="1" applyFill="1" applyAlignment="1" applyProtection="1">
      <alignment horizontal="left" vertical="center"/>
      <protection locked="0"/>
    </xf>
    <xf numFmtId="0" fontId="32" fillId="14" borderId="0" xfId="0" applyFont="1" applyFill="1" applyAlignment="1" applyProtection="1">
      <alignment horizontal="left"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9" fillId="0" borderId="0" xfId="0" applyFont="1" applyAlignment="1">
      <alignment vertical="center" shrinkToFit="1"/>
    </xf>
    <xf numFmtId="0" fontId="42" fillId="0" borderId="0" xfId="0" applyFont="1" applyAlignment="1">
      <alignment horizontal="left" vertical="center" wrapText="1"/>
    </xf>
    <xf numFmtId="38" fontId="31" fillId="0" borderId="0" xfId="2" applyFont="1" applyBorder="1" applyAlignment="1" applyProtection="1">
      <alignment horizontal="right" vertical="center"/>
    </xf>
    <xf numFmtId="0" fontId="29" fillId="7" borderId="7" xfId="0" applyFont="1" applyFill="1" applyBorder="1" applyAlignment="1" applyProtection="1">
      <alignment horizontal="center" vertical="center"/>
      <protection locked="0"/>
    </xf>
    <xf numFmtId="0" fontId="33" fillId="0" borderId="29" xfId="0" applyFont="1" applyBorder="1" applyAlignment="1" applyProtection="1">
      <alignment horizontal="left" vertical="center"/>
      <protection locked="0"/>
    </xf>
    <xf numFmtId="0" fontId="33" fillId="0" borderId="20" xfId="0" applyFont="1" applyBorder="1" applyAlignment="1" applyProtection="1">
      <alignment horizontal="left" vertical="center"/>
      <protection locked="0"/>
    </xf>
    <xf numFmtId="0" fontId="29" fillId="0" borderId="7" xfId="0" applyFont="1" applyBorder="1" applyAlignment="1">
      <alignment horizontal="center" vertical="center"/>
    </xf>
    <xf numFmtId="0" fontId="33" fillId="0" borderId="7" xfId="0" applyFont="1" applyBorder="1" applyAlignment="1" applyProtection="1">
      <alignment horizontal="center" vertical="center"/>
      <protection hidden="1"/>
    </xf>
    <xf numFmtId="0" fontId="33" fillId="0" borderId="29" xfId="0" applyFont="1" applyBorder="1" applyAlignment="1" applyProtection="1">
      <alignment horizontal="center" vertical="center" wrapText="1"/>
      <protection hidden="1"/>
    </xf>
    <xf numFmtId="0" fontId="33" fillId="0" borderId="20" xfId="0" applyFont="1" applyBorder="1" applyAlignment="1" applyProtection="1">
      <alignment horizontal="center" vertical="center" wrapText="1"/>
      <protection hidden="1"/>
    </xf>
    <xf numFmtId="176" fontId="35" fillId="0" borderId="21" xfId="0" applyNumberFormat="1" applyFont="1" applyBorder="1" applyAlignment="1" applyProtection="1">
      <alignment horizontal="center" vertical="center" wrapText="1"/>
      <protection locked="0"/>
    </xf>
    <xf numFmtId="176" fontId="35" fillId="0" borderId="29" xfId="0" applyNumberFormat="1" applyFont="1" applyBorder="1" applyAlignment="1" applyProtection="1">
      <alignment horizontal="center" vertical="center" wrapText="1"/>
      <protection locked="0"/>
    </xf>
    <xf numFmtId="0" fontId="40" fillId="0" borderId="22" xfId="0" applyFont="1" applyBorder="1" applyAlignment="1" applyProtection="1">
      <alignment horizontal="center" vertical="center" wrapText="1"/>
      <protection hidden="1"/>
    </xf>
    <xf numFmtId="0" fontId="40" fillId="0" borderId="20" xfId="0" applyFont="1" applyBorder="1" applyAlignment="1" applyProtection="1">
      <alignment horizontal="center" vertical="center" wrapText="1"/>
      <protection hidden="1"/>
    </xf>
    <xf numFmtId="0" fontId="33" fillId="0" borderId="21" xfId="0" applyFont="1" applyBorder="1" applyAlignment="1" applyProtection="1">
      <alignment horizontal="center" vertical="center"/>
      <protection locked="0"/>
    </xf>
    <xf numFmtId="0" fontId="33" fillId="0" borderId="29" xfId="0" applyFont="1" applyBorder="1" applyAlignment="1" applyProtection="1">
      <alignment horizontal="center" vertical="center"/>
      <protection locked="0"/>
    </xf>
    <xf numFmtId="0" fontId="33" fillId="0" borderId="20" xfId="0" applyFont="1" applyBorder="1" applyAlignment="1" applyProtection="1">
      <alignment horizontal="center" vertical="center"/>
      <protection locked="0"/>
    </xf>
    <xf numFmtId="0" fontId="33" fillId="0" borderId="21" xfId="0" applyFont="1" applyBorder="1" applyAlignment="1" applyProtection="1">
      <alignment horizontal="center" vertical="center"/>
      <protection hidden="1"/>
    </xf>
    <xf numFmtId="0" fontId="33" fillId="0" borderId="29" xfId="0" applyFont="1" applyBorder="1" applyAlignment="1" applyProtection="1">
      <alignment horizontal="center" vertical="center"/>
      <protection hidden="1"/>
    </xf>
    <xf numFmtId="0" fontId="33" fillId="0" borderId="20" xfId="0" applyFont="1" applyBorder="1" applyAlignment="1" applyProtection="1">
      <alignment horizontal="center" vertical="center"/>
      <protection hidden="1"/>
    </xf>
    <xf numFmtId="0" fontId="33" fillId="0" borderId="21" xfId="0" applyFont="1" applyBorder="1" applyAlignment="1" applyProtection="1">
      <alignment horizontal="left" vertical="center"/>
      <protection locked="0"/>
    </xf>
    <xf numFmtId="0" fontId="33" fillId="0" borderId="59" xfId="0" applyFont="1" applyBorder="1" applyAlignment="1" applyProtection="1">
      <alignment horizontal="left" vertical="center"/>
      <protection locked="0"/>
    </xf>
    <xf numFmtId="0" fontId="35" fillId="0" borderId="21" xfId="0" applyFont="1" applyBorder="1" applyAlignment="1" applyProtection="1">
      <alignment horizontal="center" vertical="center" wrapText="1"/>
      <protection hidden="1"/>
    </xf>
    <xf numFmtId="0" fontId="35" fillId="0" borderId="20" xfId="0" applyFont="1" applyBorder="1" applyAlignment="1" applyProtection="1">
      <alignment horizontal="center" vertical="center" wrapText="1"/>
      <protection hidden="1"/>
    </xf>
    <xf numFmtId="0" fontId="34" fillId="0" borderId="22" xfId="0" applyFont="1" applyBorder="1" applyAlignment="1" applyProtection="1">
      <alignment horizontal="center" vertical="center" wrapText="1"/>
      <protection hidden="1"/>
    </xf>
    <xf numFmtId="0" fontId="34" fillId="0" borderId="29" xfId="0" applyFont="1" applyBorder="1" applyAlignment="1" applyProtection="1">
      <alignment horizontal="center" vertical="center" wrapText="1"/>
      <protection hidden="1"/>
    </xf>
    <xf numFmtId="0" fontId="34" fillId="0" borderId="20" xfId="0" applyFont="1" applyBorder="1" applyAlignment="1" applyProtection="1">
      <alignment horizontal="center" vertical="center" wrapText="1"/>
      <protection hidden="1"/>
    </xf>
    <xf numFmtId="0" fontId="33" fillId="0" borderId="21" xfId="0" applyFont="1" applyBorder="1" applyAlignment="1" applyProtection="1">
      <alignment horizontal="left" vertical="center" wrapText="1"/>
      <protection locked="0"/>
    </xf>
    <xf numFmtId="0" fontId="33" fillId="0" borderId="29" xfId="0" applyFont="1" applyBorder="1" applyAlignment="1" applyProtection="1">
      <alignment horizontal="left" vertical="center" wrapText="1"/>
      <protection locked="0"/>
    </xf>
    <xf numFmtId="0" fontId="33" fillId="0" borderId="29" xfId="0" applyFont="1" applyBorder="1" applyAlignment="1" applyProtection="1">
      <alignment horizontal="left" vertical="center" shrinkToFit="1"/>
      <protection locked="0"/>
    </xf>
    <xf numFmtId="0" fontId="33" fillId="0" borderId="20" xfId="0" applyFont="1" applyBorder="1" applyAlignment="1" applyProtection="1">
      <alignment horizontal="left" vertical="center" shrinkToFit="1"/>
      <protection locked="0"/>
    </xf>
    <xf numFmtId="0" fontId="33" fillId="0" borderId="21" xfId="0" applyFont="1" applyBorder="1" applyAlignment="1" applyProtection="1">
      <alignment horizontal="left" vertical="center" shrinkToFit="1"/>
      <protection locked="0"/>
    </xf>
    <xf numFmtId="0" fontId="33" fillId="0" borderId="8" xfId="0" applyFont="1" applyBorder="1" applyAlignment="1" applyProtection="1">
      <alignment horizontal="center" vertical="center" wrapText="1"/>
      <protection hidden="1"/>
    </xf>
    <xf numFmtId="0" fontId="33" fillId="0" borderId="1" xfId="0" applyFont="1" applyBorder="1" applyAlignment="1" applyProtection="1">
      <alignment horizontal="center" vertical="center" wrapText="1"/>
      <protection hidden="1"/>
    </xf>
    <xf numFmtId="0" fontId="33" fillId="0" borderId="9" xfId="0" applyFont="1" applyBorder="1" applyAlignment="1" applyProtection="1">
      <alignment horizontal="center" vertical="center" wrapText="1"/>
      <protection hidden="1"/>
    </xf>
    <xf numFmtId="0" fontId="33" fillId="0" borderId="6" xfId="0" applyFont="1" applyBorder="1" applyAlignment="1" applyProtection="1">
      <alignment horizontal="center" vertical="center" wrapText="1"/>
      <protection hidden="1"/>
    </xf>
    <xf numFmtId="0" fontId="33" fillId="0" borderId="3" xfId="0" applyFont="1" applyBorder="1" applyAlignment="1" applyProtection="1">
      <alignment horizontal="center" vertical="center" wrapText="1"/>
      <protection hidden="1"/>
    </xf>
    <xf numFmtId="0" fontId="33" fillId="0" borderId="4" xfId="0" applyFont="1" applyBorder="1" applyAlignment="1" applyProtection="1">
      <alignment horizontal="center" vertical="center" wrapText="1"/>
      <protection hidden="1"/>
    </xf>
    <xf numFmtId="49" fontId="42" fillId="0" borderId="21" xfId="0" applyNumberFormat="1" applyFont="1" applyBorder="1" applyAlignment="1" applyProtection="1">
      <alignment horizontal="left" vertical="center" wrapText="1"/>
      <protection locked="0"/>
    </xf>
    <xf numFmtId="49" fontId="42" fillId="0" borderId="29" xfId="0" applyNumberFormat="1" applyFont="1" applyBorder="1" applyAlignment="1" applyProtection="1">
      <alignment horizontal="left" vertical="center" wrapText="1"/>
      <protection locked="0"/>
    </xf>
    <xf numFmtId="49" fontId="42" fillId="0" borderId="20" xfId="0" applyNumberFormat="1" applyFont="1" applyBorder="1" applyAlignment="1" applyProtection="1">
      <alignment horizontal="left" vertical="center" wrapText="1"/>
      <protection locked="0"/>
    </xf>
    <xf numFmtId="0" fontId="33" fillId="0" borderId="8" xfId="0" applyFont="1" applyBorder="1" applyAlignment="1" applyProtection="1">
      <alignment horizontal="center" vertical="center"/>
      <protection hidden="1"/>
    </xf>
    <xf numFmtId="0" fontId="33" fillId="0" borderId="1" xfId="0" applyFont="1" applyBorder="1" applyAlignment="1" applyProtection="1">
      <alignment horizontal="center" vertical="center"/>
      <protection hidden="1"/>
    </xf>
    <xf numFmtId="0" fontId="33" fillId="0" borderId="9" xfId="0" applyFont="1" applyBorder="1" applyAlignment="1" applyProtection="1">
      <alignment horizontal="center" vertical="center"/>
      <protection hidden="1"/>
    </xf>
    <xf numFmtId="0" fontId="33" fillId="0" borderId="5" xfId="0" applyFont="1" applyBorder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center" vertical="center"/>
      <protection hidden="1"/>
    </xf>
    <xf numFmtId="0" fontId="33" fillId="0" borderId="2" xfId="0" applyFont="1" applyBorder="1" applyAlignment="1" applyProtection="1">
      <alignment horizontal="center" vertical="center"/>
      <protection hidden="1"/>
    </xf>
    <xf numFmtId="0" fontId="33" fillId="0" borderId="6" xfId="0" applyFont="1" applyBorder="1" applyAlignment="1" applyProtection="1">
      <alignment horizontal="center" vertical="center"/>
      <protection hidden="1"/>
    </xf>
    <xf numFmtId="0" fontId="33" fillId="0" borderId="3" xfId="0" applyFont="1" applyBorder="1" applyAlignment="1" applyProtection="1">
      <alignment horizontal="center" vertical="center"/>
      <protection hidden="1"/>
    </xf>
    <xf numFmtId="0" fontId="33" fillId="0" borderId="4" xfId="0" applyFont="1" applyBorder="1" applyAlignment="1" applyProtection="1">
      <alignment horizontal="center" vertical="center"/>
      <protection hidden="1"/>
    </xf>
    <xf numFmtId="0" fontId="33" fillId="0" borderId="7" xfId="0" applyFont="1" applyBorder="1" applyAlignment="1" applyProtection="1">
      <alignment horizontal="center" vertical="center" wrapText="1"/>
      <protection hidden="1"/>
    </xf>
    <xf numFmtId="0" fontId="29" fillId="0" borderId="3" xfId="0" applyFont="1" applyBorder="1" applyAlignment="1" applyProtection="1">
      <alignment horizontal="left" vertical="center"/>
      <protection hidden="1"/>
    </xf>
    <xf numFmtId="0" fontId="33" fillId="0" borderId="7" xfId="0" applyFont="1" applyBorder="1" applyAlignment="1" applyProtection="1">
      <alignment horizontal="center" vertical="center" shrinkToFit="1"/>
      <protection hidden="1"/>
    </xf>
    <xf numFmtId="0" fontId="33" fillId="0" borderId="20" xfId="0" applyFont="1" applyBorder="1" applyAlignment="1" applyProtection="1">
      <alignment horizontal="left" vertical="center" wrapText="1"/>
      <protection locked="0"/>
    </xf>
    <xf numFmtId="0" fontId="33" fillId="0" borderId="8" xfId="0" applyFont="1" applyBorder="1" applyAlignment="1" applyProtection="1">
      <alignment horizontal="center" vertical="center" textRotation="255" wrapText="1"/>
      <protection hidden="1"/>
    </xf>
    <xf numFmtId="0" fontId="33" fillId="0" borderId="9" xfId="0" applyFont="1" applyBorder="1" applyAlignment="1" applyProtection="1">
      <alignment horizontal="center" vertical="center" textRotation="255" wrapText="1"/>
      <protection hidden="1"/>
    </xf>
    <xf numFmtId="0" fontId="33" fillId="0" borderId="6" xfId="0" applyFont="1" applyBorder="1" applyAlignment="1" applyProtection="1">
      <alignment horizontal="center" vertical="center" textRotation="255" wrapText="1"/>
      <protection hidden="1"/>
    </xf>
    <xf numFmtId="0" fontId="33" fillId="0" borderId="4" xfId="0" applyFont="1" applyBorder="1" applyAlignment="1" applyProtection="1">
      <alignment horizontal="center" vertical="center" textRotation="255" wrapText="1"/>
      <protection hidden="1"/>
    </xf>
    <xf numFmtId="0" fontId="33" fillId="0" borderId="29" xfId="0" applyFont="1" applyBorder="1" applyProtection="1">
      <alignment vertical="center"/>
      <protection locked="0"/>
    </xf>
    <xf numFmtId="0" fontId="33" fillId="0" borderId="20" xfId="0" applyFont="1" applyBorder="1" applyProtection="1">
      <alignment vertical="center"/>
      <protection locked="0"/>
    </xf>
    <xf numFmtId="49" fontId="33" fillId="0" borderId="21" xfId="0" applyNumberFormat="1" applyFont="1" applyBorder="1" applyAlignment="1" applyProtection="1">
      <alignment horizontal="left" vertical="center" shrinkToFit="1"/>
      <protection locked="0"/>
    </xf>
    <xf numFmtId="49" fontId="33" fillId="0" borderId="29" xfId="0" applyNumberFormat="1" applyFont="1" applyBorder="1" applyAlignment="1" applyProtection="1">
      <alignment horizontal="left" vertical="center" shrinkToFit="1"/>
      <protection locked="0"/>
    </xf>
    <xf numFmtId="49" fontId="33" fillId="0" borderId="20" xfId="0" applyNumberFormat="1" applyFont="1" applyBorder="1" applyAlignment="1" applyProtection="1">
      <alignment horizontal="left" vertical="center" shrinkToFit="1"/>
      <protection locked="0"/>
    </xf>
    <xf numFmtId="0" fontId="42" fillId="0" borderId="21" xfId="0" applyFont="1" applyBorder="1" applyAlignment="1" applyProtection="1">
      <alignment horizontal="center" vertical="center"/>
      <protection locked="0"/>
    </xf>
    <xf numFmtId="0" fontId="42" fillId="0" borderId="29" xfId="0" applyFont="1" applyBorder="1" applyAlignment="1" applyProtection="1">
      <alignment horizontal="center" vertical="center"/>
      <protection locked="0"/>
    </xf>
    <xf numFmtId="0" fontId="42" fillId="0" borderId="20" xfId="0" applyFont="1" applyBorder="1" applyAlignment="1" applyProtection="1">
      <alignment horizontal="center" vertical="center"/>
      <protection locked="0"/>
    </xf>
    <xf numFmtId="185" fontId="42" fillId="0" borderId="21" xfId="0" applyNumberFormat="1" applyFont="1" applyBorder="1" applyAlignment="1" applyProtection="1">
      <alignment horizontal="center" vertical="center"/>
      <protection locked="0"/>
    </xf>
    <xf numFmtId="185" fontId="42" fillId="0" borderId="29" xfId="0" applyNumberFormat="1" applyFont="1" applyBorder="1" applyAlignment="1" applyProtection="1">
      <alignment horizontal="center" vertical="center"/>
      <protection locked="0"/>
    </xf>
    <xf numFmtId="185" fontId="42" fillId="0" borderId="20" xfId="0" applyNumberFormat="1" applyFont="1" applyBorder="1" applyAlignment="1" applyProtection="1">
      <alignment horizontal="center" vertical="center"/>
      <protection locked="0"/>
    </xf>
    <xf numFmtId="49" fontId="33" fillId="0" borderId="21" xfId="0" applyNumberFormat="1" applyFont="1" applyBorder="1" applyAlignment="1" applyProtection="1">
      <alignment vertical="center" shrinkToFit="1"/>
      <protection locked="0"/>
    </xf>
    <xf numFmtId="49" fontId="33" fillId="0" borderId="29" xfId="0" applyNumberFormat="1" applyFont="1" applyBorder="1" applyAlignment="1" applyProtection="1">
      <alignment vertical="center" shrinkToFit="1"/>
      <protection locked="0"/>
    </xf>
    <xf numFmtId="49" fontId="33" fillId="0" borderId="20" xfId="0" applyNumberFormat="1" applyFont="1" applyBorder="1" applyAlignment="1" applyProtection="1">
      <alignment vertical="center" shrinkToFit="1"/>
      <protection locked="0"/>
    </xf>
    <xf numFmtId="0" fontId="33" fillId="0" borderId="21" xfId="0" applyFont="1" applyBorder="1" applyAlignment="1" applyProtection="1">
      <alignment vertical="center" shrinkToFit="1"/>
      <protection locked="0"/>
    </xf>
    <xf numFmtId="0" fontId="33" fillId="0" borderId="29" xfId="0" applyFont="1" applyBorder="1" applyAlignment="1" applyProtection="1">
      <alignment vertical="center" shrinkToFit="1"/>
      <protection locked="0"/>
    </xf>
    <xf numFmtId="0" fontId="33" fillId="0" borderId="20" xfId="0" applyFont="1" applyBorder="1" applyAlignment="1" applyProtection="1">
      <alignment vertical="center" shrinkToFit="1"/>
      <protection locked="0"/>
    </xf>
    <xf numFmtId="0" fontId="44" fillId="0" borderId="46" xfId="0" applyFont="1" applyBorder="1" applyAlignment="1" applyProtection="1">
      <alignment horizontal="center" vertical="center"/>
      <protection hidden="1"/>
    </xf>
    <xf numFmtId="0" fontId="44" fillId="0" borderId="44" xfId="0" applyFont="1" applyBorder="1" applyAlignment="1" applyProtection="1">
      <alignment horizontal="center" vertical="center"/>
      <protection hidden="1"/>
    </xf>
    <xf numFmtId="0" fontId="44" fillId="0" borderId="45" xfId="0" applyFont="1" applyBorder="1" applyAlignment="1" applyProtection="1">
      <alignment horizontal="center" vertical="center"/>
      <protection hidden="1"/>
    </xf>
    <xf numFmtId="0" fontId="44" fillId="0" borderId="30" xfId="0" applyFont="1" applyBorder="1" applyAlignment="1" applyProtection="1">
      <alignment horizontal="center" vertical="center"/>
      <protection hidden="1"/>
    </xf>
    <xf numFmtId="0" fontId="44" fillId="0" borderId="10" xfId="0" applyFont="1" applyBorder="1" applyAlignment="1" applyProtection="1">
      <alignment horizontal="center" vertical="center"/>
      <protection hidden="1"/>
    </xf>
    <xf numFmtId="0" fontId="44" fillId="0" borderId="47" xfId="0" applyFont="1" applyBorder="1" applyAlignment="1" applyProtection="1">
      <alignment horizontal="center" vertical="center"/>
      <protection hidden="1"/>
    </xf>
    <xf numFmtId="176" fontId="12" fillId="0" borderId="78" xfId="0" applyNumberFormat="1" applyFont="1" applyBorder="1" applyAlignment="1" applyProtection="1">
      <alignment horizontal="center" vertical="center"/>
      <protection hidden="1"/>
    </xf>
    <xf numFmtId="176" fontId="12" fillId="0" borderId="44" xfId="0" applyNumberFormat="1" applyFont="1" applyBorder="1" applyAlignment="1" applyProtection="1">
      <alignment horizontal="center" vertical="center"/>
      <protection hidden="1"/>
    </xf>
    <xf numFmtId="176" fontId="12" fillId="0" borderId="45" xfId="0" applyNumberFormat="1" applyFont="1" applyBorder="1" applyAlignment="1" applyProtection="1">
      <alignment horizontal="center" vertical="center"/>
      <protection hidden="1"/>
    </xf>
    <xf numFmtId="176" fontId="12" fillId="0" borderId="5" xfId="0" applyNumberFormat="1" applyFont="1" applyBorder="1" applyAlignment="1" applyProtection="1">
      <alignment horizontal="center" vertical="center"/>
      <protection hidden="1"/>
    </xf>
    <xf numFmtId="176" fontId="12" fillId="0" borderId="0" xfId="0" applyNumberFormat="1" applyFont="1" applyAlignment="1" applyProtection="1">
      <alignment horizontal="center" vertical="center"/>
      <protection hidden="1"/>
    </xf>
    <xf numFmtId="176" fontId="12" fillId="0" borderId="2" xfId="0" applyNumberFormat="1" applyFont="1" applyBorder="1" applyAlignment="1" applyProtection="1">
      <alignment horizontal="center" vertical="center"/>
      <protection hidden="1"/>
    </xf>
    <xf numFmtId="176" fontId="12" fillId="0" borderId="11" xfId="0" applyNumberFormat="1" applyFont="1" applyBorder="1" applyAlignment="1" applyProtection="1">
      <alignment horizontal="center" vertical="center"/>
      <protection hidden="1"/>
    </xf>
    <xf numFmtId="176" fontId="12" fillId="0" borderId="87" xfId="0" applyNumberFormat="1" applyFont="1" applyBorder="1" applyAlignment="1" applyProtection="1">
      <alignment horizontal="center" vertical="center"/>
      <protection hidden="1"/>
    </xf>
    <xf numFmtId="176" fontId="12" fillId="0" borderId="24" xfId="0" applyNumberFormat="1" applyFont="1" applyBorder="1" applyAlignment="1" applyProtection="1">
      <alignment horizontal="center" vertical="center"/>
      <protection hidden="1"/>
    </xf>
    <xf numFmtId="176" fontId="12" fillId="0" borderId="8" xfId="0" applyNumberFormat="1" applyFont="1" applyBorder="1" applyAlignment="1" applyProtection="1">
      <alignment horizontal="center" vertical="center"/>
      <protection hidden="1"/>
    </xf>
    <xf numFmtId="176" fontId="12" fillId="0" borderId="88" xfId="0" applyNumberFormat="1" applyFont="1" applyBorder="1" applyAlignment="1" applyProtection="1">
      <alignment horizontal="right" vertical="center"/>
      <protection hidden="1"/>
    </xf>
    <xf numFmtId="176" fontId="12" fillId="0" borderId="89" xfId="0" applyNumberFormat="1" applyFont="1" applyBorder="1" applyAlignment="1" applyProtection="1">
      <alignment horizontal="right" vertical="center"/>
      <protection hidden="1"/>
    </xf>
    <xf numFmtId="0" fontId="45" fillId="0" borderId="21" xfId="0" applyFont="1" applyBorder="1" applyAlignment="1" applyProtection="1">
      <alignment horizontal="left" vertical="center"/>
      <protection locked="0"/>
    </xf>
    <xf numFmtId="0" fontId="45" fillId="0" borderId="29" xfId="0" applyFont="1" applyBorder="1" applyAlignment="1" applyProtection="1">
      <alignment horizontal="left" vertical="center"/>
      <protection locked="0"/>
    </xf>
    <xf numFmtId="176" fontId="12" fillId="0" borderId="21" xfId="0" applyNumberFormat="1" applyFont="1" applyBorder="1" applyAlignment="1" applyProtection="1">
      <alignment horizontal="center" vertical="center"/>
      <protection locked="0"/>
    </xf>
    <xf numFmtId="176" fontId="12" fillId="0" borderId="29" xfId="0" applyNumberFormat="1" applyFont="1" applyBorder="1" applyAlignment="1" applyProtection="1">
      <alignment horizontal="center" vertical="center"/>
      <protection locked="0"/>
    </xf>
    <xf numFmtId="176" fontId="12" fillId="0" borderId="20" xfId="0" applyNumberFormat="1" applyFont="1" applyBorder="1" applyAlignment="1" applyProtection="1">
      <alignment horizontal="center" vertical="center"/>
      <protection locked="0"/>
    </xf>
    <xf numFmtId="176" fontId="12" fillId="0" borderId="7" xfId="0" applyNumberFormat="1" applyFont="1" applyBorder="1" applyAlignment="1" applyProtection="1">
      <alignment horizontal="center" vertical="center"/>
      <protection locked="0"/>
    </xf>
    <xf numFmtId="176" fontId="12" fillId="0" borderId="7" xfId="0" applyNumberFormat="1" applyFont="1" applyBorder="1" applyAlignment="1" applyProtection="1">
      <alignment horizontal="right" vertical="center"/>
      <protection hidden="1"/>
    </xf>
    <xf numFmtId="176" fontId="12" fillId="0" borderId="7" xfId="0" applyNumberFormat="1" applyFont="1" applyBorder="1" applyAlignment="1" applyProtection="1">
      <alignment horizontal="right" vertical="center"/>
      <protection locked="0"/>
    </xf>
    <xf numFmtId="176" fontId="12" fillId="0" borderId="25" xfId="0" applyNumberFormat="1" applyFont="1" applyBorder="1" applyAlignment="1" applyProtection="1">
      <alignment horizontal="right" vertical="center"/>
      <protection hidden="1"/>
    </xf>
    <xf numFmtId="0" fontId="44" fillId="0" borderId="46" xfId="0" applyFont="1" applyBorder="1" applyAlignment="1" applyProtection="1">
      <alignment horizontal="center" vertical="center" wrapText="1"/>
      <protection hidden="1"/>
    </xf>
    <xf numFmtId="0" fontId="44" fillId="0" borderId="90" xfId="0" applyFont="1" applyBorder="1" applyAlignment="1" applyProtection="1">
      <alignment horizontal="center" vertical="center" wrapText="1"/>
      <protection hidden="1"/>
    </xf>
    <xf numFmtId="0" fontId="44" fillId="0" borderId="30" xfId="0" applyFont="1" applyBorder="1" applyAlignment="1" applyProtection="1">
      <alignment horizontal="center" vertical="center" wrapText="1"/>
      <protection hidden="1"/>
    </xf>
    <xf numFmtId="0" fontId="45" fillId="0" borderId="16" xfId="0" applyFont="1" applyBorder="1" applyAlignment="1" applyProtection="1">
      <alignment horizontal="left" vertical="center" shrinkToFit="1"/>
      <protection locked="0"/>
    </xf>
    <xf numFmtId="0" fontId="45" fillId="0" borderId="43" xfId="0" applyFont="1" applyBorder="1" applyAlignment="1" applyProtection="1">
      <alignment horizontal="left" vertical="center" shrinkToFit="1"/>
      <protection locked="0"/>
    </xf>
    <xf numFmtId="176" fontId="12" fillId="0" borderId="18" xfId="0" applyNumberFormat="1" applyFont="1" applyBorder="1" applyAlignment="1" applyProtection="1">
      <alignment horizontal="center" vertical="center"/>
      <protection locked="0"/>
    </xf>
    <xf numFmtId="176" fontId="12" fillId="0" borderId="18" xfId="0" applyNumberFormat="1" applyFont="1" applyBorder="1" applyAlignment="1" applyProtection="1">
      <alignment horizontal="right" vertical="center"/>
      <protection locked="0"/>
    </xf>
    <xf numFmtId="0" fontId="45" fillId="0" borderId="21" xfId="0" applyFont="1" applyBorder="1" applyAlignment="1" applyProtection="1">
      <alignment horizontal="center" vertical="center"/>
      <protection locked="0"/>
    </xf>
    <xf numFmtId="0" fontId="45" fillId="0" borderId="29" xfId="0" applyFont="1" applyBorder="1" applyAlignment="1" applyProtection="1">
      <alignment horizontal="center" vertical="center"/>
      <protection locked="0"/>
    </xf>
    <xf numFmtId="0" fontId="45" fillId="0" borderId="16" xfId="0" applyFont="1" applyBorder="1" applyProtection="1">
      <alignment vertical="center"/>
      <protection locked="0"/>
    </xf>
    <xf numFmtId="0" fontId="45" fillId="0" borderId="43" xfId="0" applyFont="1" applyBorder="1" applyProtection="1">
      <alignment vertical="center"/>
      <protection locked="0"/>
    </xf>
    <xf numFmtId="176" fontId="12" fillId="0" borderId="28" xfId="0" applyNumberFormat="1" applyFont="1" applyBorder="1" applyAlignment="1" applyProtection="1">
      <alignment horizontal="center" vertical="center"/>
      <protection locked="0"/>
    </xf>
    <xf numFmtId="176" fontId="12" fillId="0" borderId="19" xfId="0" applyNumberFormat="1" applyFont="1" applyBorder="1" applyAlignment="1" applyProtection="1">
      <alignment horizontal="right" vertical="center"/>
      <protection hidden="1"/>
    </xf>
    <xf numFmtId="176" fontId="12" fillId="0" borderId="28" xfId="0" applyNumberFormat="1" applyFont="1" applyBorder="1" applyAlignment="1" applyProtection="1">
      <alignment horizontal="right" vertical="center"/>
      <protection locked="0"/>
    </xf>
    <xf numFmtId="0" fontId="45" fillId="12" borderId="15" xfId="0" applyFont="1" applyFill="1" applyBorder="1" applyAlignment="1" applyProtection="1">
      <alignment horizontal="center" vertical="center" shrinkToFit="1"/>
      <protection hidden="1"/>
    </xf>
    <xf numFmtId="176" fontId="12" fillId="12" borderId="40" xfId="0" applyNumberFormat="1" applyFont="1" applyFill="1" applyBorder="1" applyAlignment="1" applyProtection="1">
      <alignment horizontal="center" vertical="center"/>
      <protection hidden="1"/>
    </xf>
    <xf numFmtId="176" fontId="12" fillId="12" borderId="15" xfId="0" applyNumberFormat="1" applyFont="1" applyFill="1" applyBorder="1" applyAlignment="1" applyProtection="1">
      <alignment horizontal="right" vertical="center"/>
      <protection hidden="1"/>
    </xf>
    <xf numFmtId="176" fontId="12" fillId="12" borderId="42" xfId="0" applyNumberFormat="1" applyFont="1" applyFill="1" applyBorder="1" applyAlignment="1" applyProtection="1">
      <alignment horizontal="right" vertical="center"/>
      <protection hidden="1"/>
    </xf>
    <xf numFmtId="0" fontId="45" fillId="0" borderId="21" xfId="0" applyFont="1" applyBorder="1" applyProtection="1">
      <alignment vertical="center"/>
      <protection locked="0"/>
    </xf>
    <xf numFmtId="0" fontId="45" fillId="0" borderId="29" xfId="0" applyFont="1" applyBorder="1" applyProtection="1">
      <alignment vertical="center"/>
      <protection locked="0"/>
    </xf>
    <xf numFmtId="0" fontId="45" fillId="0" borderId="20" xfId="0" applyFont="1" applyBorder="1" applyAlignment="1" applyProtection="1">
      <alignment horizontal="center" vertical="center"/>
      <protection locked="0"/>
    </xf>
    <xf numFmtId="0" fontId="45" fillId="0" borderId="6" xfId="0" applyFont="1" applyBorder="1" applyAlignment="1" applyProtection="1">
      <alignment horizontal="center" vertical="center"/>
      <protection locked="0"/>
    </xf>
    <xf numFmtId="0" fontId="45" fillId="0" borderId="3" xfId="0" applyFont="1" applyBorder="1" applyAlignment="1" applyProtection="1">
      <alignment horizontal="center" vertical="center"/>
      <protection locked="0"/>
    </xf>
    <xf numFmtId="176" fontId="12" fillId="0" borderId="21" xfId="0" applyNumberFormat="1" applyFont="1" applyBorder="1" applyAlignment="1" applyProtection="1">
      <alignment horizontal="right" vertical="center"/>
      <protection hidden="1"/>
    </xf>
    <xf numFmtId="176" fontId="12" fillId="0" borderId="29" xfId="0" applyNumberFormat="1" applyFont="1" applyBorder="1" applyAlignment="1" applyProtection="1">
      <alignment horizontal="right" vertical="center"/>
      <protection hidden="1"/>
    </xf>
    <xf numFmtId="176" fontId="12" fillId="0" borderId="59" xfId="0" applyNumberFormat="1" applyFont="1" applyBorder="1" applyAlignment="1" applyProtection="1">
      <alignment horizontal="right" vertical="center"/>
      <protection hidden="1"/>
    </xf>
    <xf numFmtId="0" fontId="45" fillId="12" borderId="50" xfId="0" applyFont="1" applyFill="1" applyBorder="1" applyAlignment="1" applyProtection="1">
      <alignment horizontal="center" vertical="center"/>
      <protection hidden="1"/>
    </xf>
    <xf numFmtId="176" fontId="12" fillId="12" borderId="31" xfId="0" applyNumberFormat="1" applyFont="1" applyFill="1" applyBorder="1" applyAlignment="1" applyProtection="1">
      <alignment horizontal="center" vertical="center"/>
      <protection hidden="1"/>
    </xf>
    <xf numFmtId="176" fontId="12" fillId="12" borderId="31" xfId="0" applyNumberFormat="1" applyFont="1" applyFill="1" applyBorder="1" applyAlignment="1" applyProtection="1">
      <alignment horizontal="right" vertical="center"/>
      <protection hidden="1"/>
    </xf>
    <xf numFmtId="176" fontId="12" fillId="12" borderId="76" xfId="0" applyNumberFormat="1" applyFont="1" applyFill="1" applyBorder="1" applyAlignment="1" applyProtection="1">
      <alignment horizontal="right" vertical="center"/>
      <protection hidden="1"/>
    </xf>
    <xf numFmtId="0" fontId="45" fillId="12" borderId="48" xfId="0" applyFont="1" applyFill="1" applyBorder="1" applyAlignment="1" applyProtection="1">
      <alignment horizontal="center" vertical="center" shrinkToFit="1"/>
      <protection hidden="1"/>
    </xf>
    <xf numFmtId="0" fontId="45" fillId="12" borderId="49" xfId="0" applyFont="1" applyFill="1" applyBorder="1" applyAlignment="1" applyProtection="1">
      <alignment horizontal="center" vertical="center" shrinkToFit="1"/>
      <protection hidden="1"/>
    </xf>
    <xf numFmtId="176" fontId="12" fillId="12" borderId="48" xfId="0" applyNumberFormat="1" applyFont="1" applyFill="1" applyBorder="1" applyAlignment="1" applyProtection="1">
      <alignment horizontal="center" vertical="center"/>
      <protection hidden="1"/>
    </xf>
    <xf numFmtId="176" fontId="12" fillId="12" borderId="49" xfId="0" applyNumberFormat="1" applyFont="1" applyFill="1" applyBorder="1" applyAlignment="1" applyProtection="1">
      <alignment horizontal="center" vertical="center"/>
      <protection hidden="1"/>
    </xf>
    <xf numFmtId="176" fontId="12" fillId="12" borderId="75" xfId="0" applyNumberFormat="1" applyFont="1" applyFill="1" applyBorder="1" applyAlignment="1" applyProtection="1">
      <alignment horizontal="center" vertical="center"/>
      <protection hidden="1"/>
    </xf>
    <xf numFmtId="176" fontId="12" fillId="12" borderId="26" xfId="0" applyNumberFormat="1" applyFont="1" applyFill="1" applyBorder="1" applyAlignment="1" applyProtection="1">
      <alignment horizontal="right" vertical="center"/>
      <protection hidden="1"/>
    </xf>
    <xf numFmtId="176" fontId="12" fillId="12" borderId="32" xfId="0" applyNumberFormat="1" applyFont="1" applyFill="1" applyBorder="1" applyAlignment="1" applyProtection="1">
      <alignment horizontal="right" vertical="center"/>
      <protection hidden="1"/>
    </xf>
    <xf numFmtId="0" fontId="45" fillId="0" borderId="21" xfId="0" applyFont="1" applyBorder="1" applyAlignment="1" applyProtection="1">
      <alignment horizontal="center" vertical="center" shrinkToFit="1"/>
      <protection hidden="1"/>
    </xf>
    <xf numFmtId="0" fontId="45" fillId="0" borderId="29" xfId="0" applyFont="1" applyBorder="1" applyAlignment="1" applyProtection="1">
      <alignment horizontal="center" vertical="center" shrinkToFit="1"/>
      <protection hidden="1"/>
    </xf>
    <xf numFmtId="0" fontId="45" fillId="0" borderId="21" xfId="0" applyFont="1" applyBorder="1" applyAlignment="1" applyProtection="1">
      <alignment horizontal="center" vertical="center"/>
      <protection hidden="1"/>
    </xf>
    <xf numFmtId="0" fontId="45" fillId="0" borderId="29" xfId="0" applyFont="1" applyBorder="1" applyAlignment="1" applyProtection="1">
      <alignment horizontal="center" vertical="center"/>
      <protection hidden="1"/>
    </xf>
    <xf numFmtId="0" fontId="45" fillId="0" borderId="16" xfId="0" applyFont="1" applyBorder="1" applyAlignment="1" applyProtection="1">
      <alignment horizontal="center" vertical="center"/>
      <protection hidden="1"/>
    </xf>
    <xf numFmtId="0" fontId="45" fillId="0" borderId="43" xfId="0" applyFont="1" applyBorder="1" applyAlignment="1" applyProtection="1">
      <alignment horizontal="center" vertical="center"/>
      <protection hidden="1"/>
    </xf>
    <xf numFmtId="176" fontId="12" fillId="0" borderId="18" xfId="0" applyNumberFormat="1" applyFont="1" applyBorder="1" applyAlignment="1" applyProtection="1">
      <alignment horizontal="right" vertical="center"/>
      <protection hidden="1"/>
    </xf>
    <xf numFmtId="0" fontId="45" fillId="0" borderId="48" xfId="0" applyFont="1" applyBorder="1" applyAlignment="1" applyProtection="1">
      <alignment horizontal="center" vertical="center"/>
      <protection hidden="1"/>
    </xf>
    <xf numFmtId="0" fontId="45" fillId="0" borderId="49" xfId="0" applyFont="1" applyBorder="1" applyAlignment="1" applyProtection="1">
      <alignment horizontal="center" vertical="center"/>
      <protection hidden="1"/>
    </xf>
    <xf numFmtId="176" fontId="12" fillId="0" borderId="26" xfId="0" applyNumberFormat="1" applyFont="1" applyBorder="1" applyAlignment="1" applyProtection="1">
      <alignment horizontal="center" vertical="center"/>
      <protection locked="0"/>
    </xf>
    <xf numFmtId="176" fontId="12" fillId="0" borderId="48" xfId="0" applyNumberFormat="1" applyFont="1" applyBorder="1" applyAlignment="1" applyProtection="1">
      <alignment horizontal="center" vertical="center"/>
      <protection locked="0"/>
    </xf>
    <xf numFmtId="176" fontId="12" fillId="0" borderId="75" xfId="0" applyNumberFormat="1" applyFont="1" applyBorder="1" applyAlignment="1" applyProtection="1">
      <alignment horizontal="center" vertical="center"/>
      <protection locked="0"/>
    </xf>
    <xf numFmtId="176" fontId="12" fillId="0" borderId="77" xfId="0" applyNumberFormat="1" applyFont="1" applyBorder="1" applyAlignment="1" applyProtection="1">
      <alignment horizontal="right" vertical="center"/>
      <protection hidden="1"/>
    </xf>
    <xf numFmtId="176" fontId="12" fillId="0" borderId="26" xfId="0" applyNumberFormat="1" applyFont="1" applyBorder="1" applyAlignment="1" applyProtection="1">
      <alignment horizontal="right" vertical="center"/>
      <protection locked="0"/>
    </xf>
    <xf numFmtId="176" fontId="12" fillId="0" borderId="26" xfId="0" applyNumberFormat="1" applyFont="1" applyBorder="1" applyAlignment="1" applyProtection="1">
      <alignment horizontal="right" vertical="center"/>
      <protection hidden="1"/>
    </xf>
    <xf numFmtId="176" fontId="12" fillId="0" borderId="32" xfId="0" applyNumberFormat="1" applyFont="1" applyBorder="1" applyAlignment="1" applyProtection="1">
      <alignment horizontal="right" vertical="center"/>
      <protection hidden="1"/>
    </xf>
    <xf numFmtId="0" fontId="45" fillId="0" borderId="51" xfId="0" applyFont="1" applyBorder="1" applyAlignment="1" applyProtection="1">
      <alignment horizontal="center" vertical="center"/>
      <protection hidden="1"/>
    </xf>
    <xf numFmtId="0" fontId="45" fillId="0" borderId="38" xfId="0" applyFont="1" applyBorder="1" applyAlignment="1" applyProtection="1">
      <alignment horizontal="center" vertical="center"/>
      <protection hidden="1"/>
    </xf>
    <xf numFmtId="176" fontId="12" fillId="3" borderId="37" xfId="0" applyNumberFormat="1" applyFont="1" applyFill="1" applyBorder="1" applyAlignment="1" applyProtection="1">
      <alignment horizontal="center" vertical="center"/>
      <protection hidden="1"/>
    </xf>
    <xf numFmtId="176" fontId="12" fillId="3" borderId="38" xfId="0" applyNumberFormat="1" applyFont="1" applyFill="1" applyBorder="1" applyAlignment="1" applyProtection="1">
      <alignment horizontal="center" vertical="center"/>
      <protection hidden="1"/>
    </xf>
    <xf numFmtId="176" fontId="12" fillId="3" borderId="39" xfId="0" applyNumberFormat="1" applyFont="1" applyFill="1" applyBorder="1" applyAlignment="1" applyProtection="1">
      <alignment horizontal="center" vertical="center"/>
      <protection hidden="1"/>
    </xf>
    <xf numFmtId="176" fontId="12" fillId="0" borderId="35" xfId="0" applyNumberFormat="1" applyFont="1" applyBorder="1" applyAlignment="1" applyProtection="1">
      <alignment horizontal="right" vertical="center"/>
      <protection hidden="1"/>
    </xf>
    <xf numFmtId="176" fontId="12" fillId="0" borderId="36" xfId="0" applyNumberFormat="1" applyFont="1" applyBorder="1" applyAlignment="1" applyProtection="1">
      <alignment horizontal="right" vertical="center"/>
      <protection hidden="1"/>
    </xf>
    <xf numFmtId="176" fontId="12" fillId="3" borderId="19" xfId="0" applyNumberFormat="1" applyFont="1" applyFill="1" applyBorder="1" applyAlignment="1" applyProtection="1">
      <alignment horizontal="center" vertical="center"/>
      <protection hidden="1"/>
    </xf>
    <xf numFmtId="176" fontId="12" fillId="3" borderId="31" xfId="0" applyNumberFormat="1" applyFont="1" applyFill="1" applyBorder="1" applyAlignment="1" applyProtection="1">
      <alignment horizontal="center" vertical="center"/>
      <protection hidden="1"/>
    </xf>
    <xf numFmtId="0" fontId="47" fillId="0" borderId="44" xfId="0" applyFont="1" applyBorder="1" applyAlignment="1" applyProtection="1">
      <alignment horizontal="left" vertical="center" shrinkToFit="1"/>
      <protection hidden="1"/>
    </xf>
    <xf numFmtId="0" fontId="47" fillId="0" borderId="0" xfId="0" applyFont="1" applyAlignment="1" applyProtection="1">
      <alignment horizontal="left" vertical="center" shrinkToFit="1"/>
      <protection hidden="1"/>
    </xf>
    <xf numFmtId="0" fontId="45" fillId="0" borderId="23" xfId="0" applyFont="1" applyBorder="1" applyAlignment="1" applyProtection="1">
      <alignment horizontal="center" vertical="center"/>
      <protection hidden="1"/>
    </xf>
    <xf numFmtId="0" fontId="45" fillId="0" borderId="3" xfId="0" applyFont="1" applyBorder="1" applyAlignment="1" applyProtection="1">
      <alignment horizontal="center" vertical="center"/>
      <protection hidden="1"/>
    </xf>
    <xf numFmtId="176" fontId="12" fillId="3" borderId="16" xfId="0" applyNumberFormat="1" applyFont="1" applyFill="1" applyBorder="1" applyAlignment="1" applyProtection="1">
      <alignment horizontal="center" vertical="center"/>
      <protection hidden="1"/>
    </xf>
    <xf numFmtId="176" fontId="12" fillId="3" borderId="43" xfId="0" applyNumberFormat="1" applyFont="1" applyFill="1" applyBorder="1" applyAlignment="1" applyProtection="1">
      <alignment horizontal="center" vertical="center"/>
      <protection hidden="1"/>
    </xf>
    <xf numFmtId="176" fontId="12" fillId="3" borderId="17" xfId="0" applyNumberFormat="1" applyFont="1" applyFill="1" applyBorder="1" applyAlignment="1" applyProtection="1">
      <alignment horizontal="center" vertical="center"/>
      <protection hidden="1"/>
    </xf>
    <xf numFmtId="176" fontId="12" fillId="0" borderId="41" xfId="0" applyNumberFormat="1" applyFont="1" applyBorder="1" applyAlignment="1" applyProtection="1">
      <alignment horizontal="right" vertical="center"/>
      <protection hidden="1"/>
    </xf>
    <xf numFmtId="0" fontId="45" fillId="0" borderId="22" xfId="0" applyFont="1" applyBorder="1" applyAlignment="1" applyProtection="1">
      <alignment horizontal="center" vertical="center"/>
      <protection hidden="1"/>
    </xf>
    <xf numFmtId="176" fontId="12" fillId="3" borderId="14" xfId="0" applyNumberFormat="1" applyFont="1" applyFill="1" applyBorder="1" applyAlignment="1" applyProtection="1">
      <alignment horizontal="center" vertical="center"/>
      <protection hidden="1"/>
    </xf>
    <xf numFmtId="176" fontId="12" fillId="3" borderId="12" xfId="0" applyNumberFormat="1" applyFont="1" applyFill="1" applyBorder="1" applyAlignment="1" applyProtection="1">
      <alignment horizontal="center" vertical="center"/>
      <protection hidden="1"/>
    </xf>
    <xf numFmtId="176" fontId="12" fillId="3" borderId="13" xfId="0" applyNumberFormat="1" applyFont="1" applyFill="1" applyBorder="1" applyAlignment="1" applyProtection="1">
      <alignment horizontal="center" vertical="center"/>
      <protection hidden="1"/>
    </xf>
    <xf numFmtId="176" fontId="12" fillId="0" borderId="15" xfId="0" applyNumberFormat="1" applyFont="1" applyBorder="1" applyAlignment="1" applyProtection="1">
      <alignment horizontal="right" vertical="center"/>
      <protection hidden="1"/>
    </xf>
    <xf numFmtId="176" fontId="12" fillId="0" borderId="42" xfId="0" applyNumberFormat="1" applyFont="1" applyBorder="1" applyAlignment="1" applyProtection="1">
      <alignment horizontal="right" vertical="center"/>
      <protection hidden="1"/>
    </xf>
    <xf numFmtId="0" fontId="0" fillId="0" borderId="7" xfId="0" applyBorder="1" applyAlignment="1" applyProtection="1">
      <alignment horizontal="center" vertical="center" shrinkToFit="1"/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12" fillId="0" borderId="5" xfId="0" applyFont="1" applyBorder="1" applyAlignment="1" applyProtection="1">
      <alignment horizontal="center" wrapText="1"/>
      <protection hidden="1"/>
    </xf>
    <xf numFmtId="0" fontId="12" fillId="0" borderId="0" xfId="0" applyFont="1" applyAlignment="1" applyProtection="1">
      <alignment horizontal="center"/>
      <protection hidden="1"/>
    </xf>
    <xf numFmtId="0" fontId="12" fillId="0" borderId="5" xfId="0" applyFont="1" applyBorder="1" applyAlignment="1" applyProtection="1">
      <alignment horizontal="center"/>
      <protection hidden="1"/>
    </xf>
    <xf numFmtId="176" fontId="14" fillId="0" borderId="7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2" fontId="14" fillId="0" borderId="21" xfId="0" applyNumberFormat="1" applyFont="1" applyBorder="1" applyAlignment="1" applyProtection="1">
      <alignment horizontal="center" vertical="center"/>
      <protection hidden="1"/>
    </xf>
    <xf numFmtId="12" fontId="14" fillId="0" borderId="29" xfId="0" applyNumberFormat="1" applyFont="1" applyBorder="1" applyAlignment="1" applyProtection="1">
      <alignment horizontal="center" vertical="center"/>
      <protection hidden="1"/>
    </xf>
    <xf numFmtId="12" fontId="14" fillId="0" borderId="20" xfId="0" applyNumberFormat="1" applyFont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176" fontId="14" fillId="0" borderId="21" xfId="0" applyNumberFormat="1" applyFont="1" applyBorder="1" applyAlignment="1" applyProtection="1">
      <alignment horizontal="center" vertical="center"/>
      <protection hidden="1"/>
    </xf>
    <xf numFmtId="176" fontId="14" fillId="0" borderId="8" xfId="0" applyNumberFormat="1" applyFont="1" applyBorder="1" applyAlignment="1" applyProtection="1">
      <alignment horizontal="center" vertical="center"/>
      <protection hidden="1"/>
    </xf>
    <xf numFmtId="176" fontId="14" fillId="0" borderId="1" xfId="0" applyNumberFormat="1" applyFont="1" applyBorder="1" applyAlignment="1" applyProtection="1">
      <alignment horizontal="center" vertical="center"/>
      <protection hidden="1"/>
    </xf>
    <xf numFmtId="176" fontId="14" fillId="0" borderId="9" xfId="0" applyNumberFormat="1" applyFont="1" applyBorder="1" applyAlignment="1" applyProtection="1">
      <alignment horizontal="center" vertical="center"/>
      <protection hidden="1"/>
    </xf>
    <xf numFmtId="176" fontId="14" fillId="0" borderId="6" xfId="0" applyNumberFormat="1" applyFont="1" applyBorder="1" applyAlignment="1" applyProtection="1">
      <alignment horizontal="center" vertical="center"/>
      <protection hidden="1"/>
    </xf>
    <xf numFmtId="176" fontId="14" fillId="0" borderId="3" xfId="0" applyNumberFormat="1" applyFont="1" applyBorder="1" applyAlignment="1" applyProtection="1">
      <alignment horizontal="center" vertical="center"/>
      <protection hidden="1"/>
    </xf>
    <xf numFmtId="176" fontId="14" fillId="0" borderId="4" xfId="0" applyNumberFormat="1" applyFont="1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 shrinkToFit="1"/>
      <protection hidden="1"/>
    </xf>
    <xf numFmtId="38" fontId="14" fillId="0" borderId="0" xfId="2" applyFont="1" applyBorder="1" applyAlignment="1" applyProtection="1">
      <alignment horizontal="center" vertical="center"/>
      <protection hidden="1"/>
    </xf>
    <xf numFmtId="176" fontId="14" fillId="7" borderId="7" xfId="0" applyNumberFormat="1" applyFont="1" applyFill="1" applyBorder="1" applyAlignment="1" applyProtection="1">
      <alignment horizontal="center" vertical="center"/>
      <protection locked="0"/>
    </xf>
    <xf numFmtId="0" fontId="18" fillId="5" borderId="8" xfId="0" applyFont="1" applyFill="1" applyBorder="1" applyAlignment="1" applyProtection="1">
      <alignment horizontal="center" vertical="center"/>
      <protection hidden="1"/>
    </xf>
    <xf numFmtId="0" fontId="18" fillId="5" borderId="1" xfId="0" applyFont="1" applyFill="1" applyBorder="1" applyAlignment="1" applyProtection="1">
      <alignment horizontal="center" vertical="center"/>
      <protection hidden="1"/>
    </xf>
    <xf numFmtId="0" fontId="18" fillId="5" borderId="9" xfId="0" applyFont="1" applyFill="1" applyBorder="1" applyAlignment="1" applyProtection="1">
      <alignment horizontal="center" vertical="center"/>
      <protection hidden="1"/>
    </xf>
    <xf numFmtId="0" fontId="18" fillId="5" borderId="6" xfId="0" applyFont="1" applyFill="1" applyBorder="1" applyAlignment="1" applyProtection="1">
      <alignment horizontal="center" vertical="center"/>
      <protection hidden="1"/>
    </xf>
    <xf numFmtId="0" fontId="18" fillId="5" borderId="3" xfId="0" applyFont="1" applyFill="1" applyBorder="1" applyAlignment="1" applyProtection="1">
      <alignment horizontal="center" vertical="center"/>
      <protection hidden="1"/>
    </xf>
    <xf numFmtId="0" fontId="18" fillId="5" borderId="4" xfId="0" applyFont="1" applyFill="1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left" vertical="center"/>
      <protection hidden="1"/>
    </xf>
    <xf numFmtId="0" fontId="0" fillId="0" borderId="6" xfId="0" applyBorder="1" applyAlignment="1" applyProtection="1">
      <alignment horizontal="left" vertical="center"/>
      <protection hidden="1"/>
    </xf>
    <xf numFmtId="0" fontId="0" fillId="0" borderId="3" xfId="0" applyBorder="1" applyAlignment="1" applyProtection="1">
      <alignment horizontal="left" vertical="center"/>
      <protection hidden="1"/>
    </xf>
    <xf numFmtId="0" fontId="0" fillId="0" borderId="4" xfId="0" applyBorder="1" applyAlignment="1" applyProtection="1">
      <alignment horizontal="left" vertical="center"/>
      <protection hidden="1"/>
    </xf>
    <xf numFmtId="0" fontId="17" fillId="0" borderId="8" xfId="0" applyFont="1" applyBorder="1" applyAlignment="1" applyProtection="1">
      <alignment horizontal="center" vertical="center" textRotation="255" wrapText="1"/>
      <protection hidden="1"/>
    </xf>
    <xf numFmtId="0" fontId="17" fillId="0" borderId="9" xfId="0" applyFont="1" applyBorder="1" applyAlignment="1" applyProtection="1">
      <alignment horizontal="center" vertical="center" textRotation="255" wrapText="1"/>
      <protection hidden="1"/>
    </xf>
    <xf numFmtId="0" fontId="17" fillId="0" borderId="6" xfId="0" applyFont="1" applyBorder="1" applyAlignment="1" applyProtection="1">
      <alignment horizontal="center" vertical="center" textRotation="255" wrapText="1"/>
      <protection hidden="1"/>
    </xf>
    <xf numFmtId="0" fontId="17" fillId="0" borderId="4" xfId="0" applyFont="1" applyBorder="1" applyAlignment="1" applyProtection="1">
      <alignment horizontal="center" vertical="center" textRotation="255" wrapText="1"/>
      <protection hidden="1"/>
    </xf>
    <xf numFmtId="0" fontId="11" fillId="0" borderId="8" xfId="0" applyFont="1" applyBorder="1" applyAlignment="1" applyProtection="1">
      <alignment horizontal="center" vertical="center" shrinkToFit="1"/>
      <protection hidden="1"/>
    </xf>
    <xf numFmtId="0" fontId="11" fillId="0" borderId="1" xfId="0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 applyProtection="1">
      <alignment horizontal="center" vertical="center" shrinkToFit="1"/>
      <protection hidden="1"/>
    </xf>
    <xf numFmtId="0" fontId="11" fillId="0" borderId="6" xfId="0" applyFont="1" applyBorder="1" applyAlignment="1" applyProtection="1">
      <alignment horizontal="center" vertical="center" shrinkToFit="1"/>
      <protection hidden="1"/>
    </xf>
    <xf numFmtId="0" fontId="11" fillId="0" borderId="3" xfId="0" applyFont="1" applyBorder="1" applyAlignment="1" applyProtection="1">
      <alignment horizontal="center" vertical="center" shrinkToFit="1"/>
      <protection hidden="1"/>
    </xf>
    <xf numFmtId="0" fontId="11" fillId="0" borderId="4" xfId="0" applyFont="1" applyBorder="1" applyAlignment="1" applyProtection="1">
      <alignment horizontal="center" vertical="center" shrinkToFit="1"/>
      <protection hidden="1"/>
    </xf>
    <xf numFmtId="0" fontId="18" fillId="0" borderId="8" xfId="0" applyFont="1" applyBorder="1" applyAlignment="1" applyProtection="1">
      <alignment horizontal="center" vertical="center"/>
      <protection hidden="1"/>
    </xf>
    <xf numFmtId="0" fontId="18" fillId="0" borderId="1" xfId="0" applyFont="1" applyBorder="1" applyAlignment="1" applyProtection="1">
      <alignment horizontal="center" vertical="center"/>
      <protection hidden="1"/>
    </xf>
    <xf numFmtId="0" fontId="18" fillId="0" borderId="6" xfId="0" applyFont="1" applyBorder="1" applyAlignment="1" applyProtection="1">
      <alignment horizontal="center" vertical="center"/>
      <protection hidden="1"/>
    </xf>
    <xf numFmtId="0" fontId="18" fillId="0" borderId="3" xfId="0" applyFont="1" applyBorder="1" applyAlignment="1" applyProtection="1">
      <alignment horizontal="center" vertical="center"/>
      <protection hidden="1"/>
    </xf>
    <xf numFmtId="0" fontId="18" fillId="0" borderId="7" xfId="0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9" xfId="0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16" fillId="0" borderId="8" xfId="0" applyFont="1" applyBorder="1" applyAlignment="1" applyProtection="1">
      <alignment horizontal="center" vertical="center"/>
      <protection hidden="1"/>
    </xf>
    <xf numFmtId="0" fontId="16" fillId="0" borderId="1" xfId="0" applyFont="1" applyBorder="1" applyAlignment="1" applyProtection="1">
      <alignment horizontal="center" vertical="center"/>
      <protection hidden="1"/>
    </xf>
    <xf numFmtId="0" fontId="16" fillId="0" borderId="9" xfId="0" applyFont="1" applyBorder="1" applyAlignment="1" applyProtection="1">
      <alignment horizontal="center" vertical="center"/>
      <protection hidden="1"/>
    </xf>
    <xf numFmtId="0" fontId="16" fillId="0" borderId="6" xfId="0" applyFont="1" applyBorder="1" applyAlignment="1" applyProtection="1">
      <alignment horizontal="center" vertical="center"/>
      <protection hidden="1"/>
    </xf>
    <xf numFmtId="0" fontId="16" fillId="0" borderId="3" xfId="0" applyFont="1" applyBorder="1" applyAlignment="1" applyProtection="1">
      <alignment horizontal="center" vertical="center"/>
      <protection hidden="1"/>
    </xf>
    <xf numFmtId="0" fontId="16" fillId="0" borderId="4" xfId="0" applyFont="1" applyBorder="1" applyAlignment="1" applyProtection="1">
      <alignment horizontal="center" vertical="center"/>
      <protection hidden="1"/>
    </xf>
    <xf numFmtId="0" fontId="12" fillId="0" borderId="21" xfId="0" applyFont="1" applyBorder="1" applyAlignment="1" applyProtection="1">
      <alignment horizontal="center" vertical="center"/>
      <protection hidden="1"/>
    </xf>
    <xf numFmtId="0" fontId="12" fillId="0" borderId="29" xfId="0" applyFont="1" applyBorder="1" applyAlignment="1" applyProtection="1">
      <alignment horizontal="center" vertical="center"/>
      <protection hidden="1"/>
    </xf>
    <xf numFmtId="0" fontId="12" fillId="0" borderId="20" xfId="0" applyFont="1" applyBorder="1" applyAlignment="1" applyProtection="1">
      <alignment horizontal="center" vertical="center"/>
      <protection hidden="1"/>
    </xf>
    <xf numFmtId="0" fontId="7" fillId="2" borderId="0" xfId="3" applyFont="1" applyFill="1" applyAlignment="1" applyProtection="1">
      <alignment horizontal="center" vertical="center" shrinkToFit="1"/>
      <protection hidden="1"/>
    </xf>
    <xf numFmtId="0" fontId="12" fillId="0" borderId="60" xfId="0" applyFont="1" applyBorder="1" applyAlignment="1" applyProtection="1">
      <alignment horizontal="center" vertical="center"/>
      <protection hidden="1"/>
    </xf>
    <xf numFmtId="0" fontId="12" fillId="0" borderId="61" xfId="0" applyFont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 wrapText="1"/>
      <protection hidden="1"/>
    </xf>
    <xf numFmtId="0" fontId="12" fillId="0" borderId="9" xfId="0" applyFont="1" applyBorder="1" applyAlignment="1" applyProtection="1">
      <alignment horizontal="center" vertical="center" wrapText="1"/>
      <protection hidden="1"/>
    </xf>
    <xf numFmtId="0" fontId="12" fillId="0" borderId="3" xfId="0" applyFont="1" applyBorder="1" applyAlignment="1" applyProtection="1">
      <alignment horizontal="center" vertical="center" wrapText="1"/>
      <protection hidden="1"/>
    </xf>
    <xf numFmtId="0" fontId="12" fillId="0" borderId="4" xfId="0" applyFont="1" applyBorder="1" applyAlignment="1" applyProtection="1">
      <alignment horizontal="center" vertical="center" wrapText="1"/>
      <protection hidden="1"/>
    </xf>
    <xf numFmtId="0" fontId="12" fillId="0" borderId="63" xfId="0" applyFont="1" applyBorder="1" applyAlignment="1" applyProtection="1">
      <alignment horizontal="center" vertical="center" wrapText="1"/>
      <protection hidden="1"/>
    </xf>
    <xf numFmtId="0" fontId="12" fillId="0" borderId="64" xfId="0" applyFont="1" applyBorder="1" applyAlignment="1" applyProtection="1">
      <alignment horizontal="center" vertical="center" wrapText="1"/>
      <protection hidden="1"/>
    </xf>
    <xf numFmtId="0" fontId="12" fillId="0" borderId="66" xfId="0" applyFont="1" applyBorder="1" applyAlignment="1" applyProtection="1">
      <alignment horizontal="center" vertical="center" wrapText="1"/>
      <protection hidden="1"/>
    </xf>
    <xf numFmtId="0" fontId="12" fillId="0" borderId="67" xfId="0" applyFont="1" applyBorder="1" applyAlignment="1" applyProtection="1">
      <alignment horizontal="center" vertical="center" wrapText="1"/>
      <protection hidden="1"/>
    </xf>
    <xf numFmtId="0" fontId="12" fillId="0" borderId="64" xfId="0" applyFont="1" applyBorder="1" applyAlignment="1" applyProtection="1">
      <alignment horizontal="center" vertical="center"/>
      <protection hidden="1"/>
    </xf>
    <xf numFmtId="0" fontId="12" fillId="0" borderId="65" xfId="0" applyFont="1" applyBorder="1" applyAlignment="1" applyProtection="1">
      <alignment horizontal="center" vertical="center"/>
      <protection hidden="1"/>
    </xf>
    <xf numFmtId="0" fontId="12" fillId="0" borderId="67" xfId="0" applyFont="1" applyBorder="1" applyAlignment="1" applyProtection="1">
      <alignment horizontal="center" vertical="center"/>
      <protection hidden="1"/>
    </xf>
    <xf numFmtId="0" fontId="12" fillId="0" borderId="68" xfId="0" applyFont="1" applyBorder="1" applyAlignment="1" applyProtection="1">
      <alignment horizontal="center" vertical="center"/>
      <protection hidden="1"/>
    </xf>
    <xf numFmtId="0" fontId="16" fillId="0" borderId="1" xfId="0" applyFont="1" applyBorder="1" applyAlignment="1" applyProtection="1">
      <alignment horizontal="center" vertical="center" wrapText="1"/>
      <protection hidden="1"/>
    </xf>
    <xf numFmtId="0" fontId="16" fillId="0" borderId="3" xfId="0" applyFont="1" applyBorder="1" applyAlignment="1" applyProtection="1">
      <alignment horizontal="center" vertical="center" wrapText="1"/>
      <protection hidden="1"/>
    </xf>
    <xf numFmtId="0" fontId="12" fillId="0" borderId="8" xfId="0" applyFont="1" applyBorder="1" applyAlignment="1" applyProtection="1">
      <alignment horizontal="center" vertical="center" wrapText="1"/>
      <protection hidden="1"/>
    </xf>
    <xf numFmtId="0" fontId="12" fillId="0" borderId="6" xfId="0" applyFont="1" applyBorder="1" applyAlignment="1" applyProtection="1">
      <alignment horizontal="center" vertical="center" wrapText="1"/>
      <protection hidden="1"/>
    </xf>
    <xf numFmtId="0" fontId="12" fillId="0" borderId="72" xfId="0" applyFont="1" applyBorder="1" applyAlignment="1" applyProtection="1">
      <alignment horizontal="center" vertical="center"/>
      <protection hidden="1"/>
    </xf>
    <xf numFmtId="0" fontId="12" fillId="0" borderId="73" xfId="0" applyFont="1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69" xfId="0" applyBorder="1" applyAlignment="1" applyProtection="1">
      <alignment horizontal="center" vertical="center"/>
      <protection locked="0"/>
    </xf>
    <xf numFmtId="0" fontId="0" fillId="0" borderId="70" xfId="0" applyBorder="1" applyAlignment="1" applyProtection="1">
      <alignment horizontal="center" vertical="center"/>
      <protection locked="0"/>
    </xf>
    <xf numFmtId="0" fontId="0" fillId="0" borderId="71" xfId="0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12" fillId="0" borderId="9" xfId="0" applyFont="1" applyBorder="1" applyAlignment="1" applyProtection="1">
      <alignment horizontal="center" vertical="center"/>
      <protection hidden="1"/>
    </xf>
    <xf numFmtId="0" fontId="12" fillId="0" borderId="6" xfId="0" applyFont="1" applyBorder="1" applyAlignment="1" applyProtection="1">
      <alignment horizontal="center" vertical="center"/>
      <protection hidden="1"/>
    </xf>
    <xf numFmtId="0" fontId="12" fillId="0" borderId="3" xfId="0" applyFont="1" applyBorder="1" applyAlignment="1" applyProtection="1">
      <alignment horizontal="center" vertical="center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 shrinkToFit="1"/>
      <protection hidden="1"/>
    </xf>
    <xf numFmtId="0" fontId="0" fillId="0" borderId="9" xfId="0" applyBorder="1" applyAlignment="1" applyProtection="1">
      <alignment horizontal="center" vertical="center" shrinkToFit="1"/>
      <protection hidden="1"/>
    </xf>
    <xf numFmtId="0" fontId="0" fillId="0" borderId="6" xfId="0" applyBorder="1" applyAlignment="1" applyProtection="1">
      <alignment horizontal="center" vertical="center" shrinkToFit="1"/>
      <protection hidden="1"/>
    </xf>
    <xf numFmtId="0" fontId="0" fillId="0" borderId="4" xfId="0" applyBorder="1" applyAlignment="1" applyProtection="1">
      <alignment horizontal="center" vertical="center" shrinkToFit="1"/>
      <protection hidden="1"/>
    </xf>
    <xf numFmtId="0" fontId="12" fillId="0" borderId="8" xfId="0" applyFont="1" applyBorder="1" applyAlignment="1" applyProtection="1">
      <alignment horizontal="center" vertical="center" wrapText="1" shrinkToFit="1"/>
      <protection hidden="1"/>
    </xf>
    <xf numFmtId="0" fontId="12" fillId="0" borderId="1" xfId="0" applyFont="1" applyBorder="1" applyAlignment="1" applyProtection="1">
      <alignment horizontal="center" vertical="center" wrapText="1" shrinkToFit="1"/>
      <protection hidden="1"/>
    </xf>
    <xf numFmtId="0" fontId="12" fillId="0" borderId="9" xfId="0" applyFont="1" applyBorder="1" applyAlignment="1" applyProtection="1">
      <alignment horizontal="center" vertical="center" wrapText="1" shrinkToFit="1"/>
      <protection hidden="1"/>
    </xf>
    <xf numFmtId="0" fontId="12" fillId="0" borderId="6" xfId="0" applyFont="1" applyBorder="1" applyAlignment="1" applyProtection="1">
      <alignment horizontal="center" vertical="center" wrapText="1" shrinkToFit="1"/>
      <protection hidden="1"/>
    </xf>
    <xf numFmtId="0" fontId="12" fillId="0" borderId="3" xfId="0" applyFont="1" applyBorder="1" applyAlignment="1" applyProtection="1">
      <alignment horizontal="center" vertical="center" wrapText="1" shrinkToFit="1"/>
      <protection hidden="1"/>
    </xf>
    <xf numFmtId="0" fontId="12" fillId="0" borderId="4" xfId="0" applyFont="1" applyBorder="1" applyAlignment="1" applyProtection="1">
      <alignment horizontal="center" vertical="center" wrapText="1" shrinkToFit="1"/>
      <protection hidden="1"/>
    </xf>
    <xf numFmtId="0" fontId="12" fillId="0" borderId="7" xfId="0" applyFont="1" applyBorder="1" applyAlignment="1" applyProtection="1">
      <alignment horizontal="center" vertical="center" shrinkToFit="1"/>
      <protection hidden="1"/>
    </xf>
    <xf numFmtId="9" fontId="12" fillId="0" borderId="21" xfId="0" applyNumberFormat="1" applyFont="1" applyBorder="1" applyAlignment="1" applyProtection="1">
      <alignment horizontal="center" vertical="center"/>
      <protection locked="0"/>
    </xf>
    <xf numFmtId="9" fontId="12" fillId="0" borderId="20" xfId="0" applyNumberFormat="1" applyFont="1" applyBorder="1" applyAlignment="1" applyProtection="1">
      <alignment horizontal="center" vertical="center"/>
      <protection locked="0"/>
    </xf>
    <xf numFmtId="38" fontId="12" fillId="0" borderId="7" xfId="2" applyFont="1" applyBorder="1" applyAlignment="1" applyProtection="1">
      <alignment horizontal="right" vertical="center"/>
      <protection hidden="1"/>
    </xf>
    <xf numFmtId="0" fontId="7" fillId="0" borderId="0" xfId="3" applyFont="1" applyAlignment="1" applyProtection="1">
      <alignment horizontal="center" vertical="center" shrinkToFit="1"/>
      <protection hidden="1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12" fillId="0" borderId="21" xfId="0" applyFont="1" applyBorder="1" applyAlignment="1" applyProtection="1">
      <alignment horizontal="center" vertical="center" shrinkToFit="1"/>
      <protection locked="0"/>
    </xf>
    <xf numFmtId="0" fontId="12" fillId="0" borderId="29" xfId="0" applyFont="1" applyBorder="1" applyAlignment="1" applyProtection="1">
      <alignment horizontal="center" vertical="center" shrinkToFit="1"/>
      <protection locked="0"/>
    </xf>
    <xf numFmtId="0" fontId="12" fillId="0" borderId="20" xfId="0" applyFont="1" applyBorder="1" applyAlignment="1" applyProtection="1">
      <alignment horizontal="center" vertical="center" shrinkToFit="1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7" xfId="2" applyNumberFormat="1" applyFont="1" applyBorder="1" applyAlignment="1" applyProtection="1">
      <alignment horizontal="right" vertical="center"/>
      <protection locked="0"/>
    </xf>
    <xf numFmtId="0" fontId="12" fillId="0" borderId="21" xfId="2" applyNumberFormat="1" applyFont="1" applyBorder="1" applyAlignment="1" applyProtection="1">
      <alignment horizontal="right" vertical="center"/>
      <protection locked="0"/>
    </xf>
    <xf numFmtId="0" fontId="12" fillId="0" borderId="20" xfId="2" applyNumberFormat="1" applyFont="1" applyBorder="1" applyAlignment="1" applyProtection="1">
      <alignment horizontal="center" vertical="center" shrinkToFit="1"/>
      <protection hidden="1"/>
    </xf>
    <xf numFmtId="0" fontId="12" fillId="0" borderId="7" xfId="2" applyNumberFormat="1" applyFont="1" applyBorder="1" applyAlignment="1" applyProtection="1">
      <alignment horizontal="center" vertical="center" shrinkToFit="1"/>
      <protection hidden="1"/>
    </xf>
    <xf numFmtId="0" fontId="17" fillId="0" borderId="0" xfId="0" applyFont="1" applyAlignment="1" applyProtection="1">
      <alignment horizontal="left" vertical="center" wrapText="1"/>
      <protection hidden="1"/>
    </xf>
    <xf numFmtId="0" fontId="17" fillId="0" borderId="2" xfId="0" applyFont="1" applyBorder="1" applyAlignment="1" applyProtection="1">
      <alignment horizontal="left" vertical="center" wrapText="1"/>
      <protection hidden="1"/>
    </xf>
    <xf numFmtId="0" fontId="17" fillId="0" borderId="3" xfId="0" applyFont="1" applyBorder="1" applyAlignment="1" applyProtection="1">
      <alignment horizontal="left" vertical="center" wrapText="1"/>
      <protection hidden="1"/>
    </xf>
    <xf numFmtId="0" fontId="17" fillId="0" borderId="4" xfId="0" applyFont="1" applyBorder="1" applyAlignment="1" applyProtection="1">
      <alignment horizontal="left" vertical="center" wrapText="1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177" fontId="0" fillId="0" borderId="8" xfId="0" applyNumberFormat="1" applyBorder="1" applyAlignment="1" applyProtection="1">
      <alignment horizontal="center" vertical="center"/>
      <protection locked="0"/>
    </xf>
    <xf numFmtId="177" fontId="0" fillId="0" borderId="1" xfId="0" applyNumberFormat="1" applyBorder="1" applyAlignment="1" applyProtection="1">
      <alignment horizontal="center" vertical="center"/>
      <protection locked="0"/>
    </xf>
    <xf numFmtId="177" fontId="0" fillId="0" borderId="6" xfId="0" applyNumberFormat="1" applyBorder="1" applyAlignment="1" applyProtection="1">
      <alignment horizontal="center" vertical="center"/>
      <protection locked="0"/>
    </xf>
    <xf numFmtId="177" fontId="0" fillId="0" borderId="3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177" fontId="0" fillId="0" borderId="5" xfId="0" applyNumberFormat="1" applyBorder="1" applyAlignment="1" applyProtection="1">
      <alignment horizontal="center" vertical="center"/>
      <protection hidden="1"/>
    </xf>
    <xf numFmtId="177" fontId="0" fillId="0" borderId="0" xfId="0" applyNumberFormat="1" applyAlignment="1" applyProtection="1">
      <alignment horizontal="center" vertical="center"/>
      <protection hidden="1"/>
    </xf>
    <xf numFmtId="177" fontId="0" fillId="0" borderId="6" xfId="0" applyNumberFormat="1" applyBorder="1" applyAlignment="1" applyProtection="1">
      <alignment horizontal="center" vertical="center"/>
      <protection hidden="1"/>
    </xf>
    <xf numFmtId="177" fontId="0" fillId="0" borderId="3" xfId="0" applyNumberFormat="1" applyBorder="1" applyAlignment="1" applyProtection="1">
      <alignment horizontal="center" vertical="center"/>
      <protection hidden="1"/>
    </xf>
    <xf numFmtId="0" fontId="24" fillId="0" borderId="6" xfId="0" applyFont="1" applyBorder="1" applyAlignment="1" applyProtection="1">
      <alignment horizontal="center" vertical="center" shrinkToFit="1"/>
      <protection locked="0"/>
    </xf>
    <xf numFmtId="0" fontId="24" fillId="0" borderId="3" xfId="0" applyFont="1" applyBorder="1" applyAlignment="1" applyProtection="1">
      <alignment horizontal="center" vertical="center" shrinkToFit="1"/>
      <protection locked="0"/>
    </xf>
    <xf numFmtId="0" fontId="24" fillId="0" borderId="4" xfId="0" applyFont="1" applyBorder="1" applyAlignment="1" applyProtection="1">
      <alignment horizontal="center" vertical="center" shrinkToFit="1"/>
      <protection locked="0"/>
    </xf>
    <xf numFmtId="0" fontId="12" fillId="0" borderId="21" xfId="0" applyFont="1" applyBorder="1" applyAlignment="1" applyProtection="1">
      <alignment horizontal="left" vertical="center" shrinkToFit="1"/>
      <protection locked="0"/>
    </xf>
    <xf numFmtId="0" fontId="12" fillId="0" borderId="29" xfId="0" applyFont="1" applyBorder="1" applyAlignment="1" applyProtection="1">
      <alignment horizontal="left" vertical="center" shrinkToFit="1"/>
      <protection locked="0"/>
    </xf>
    <xf numFmtId="0" fontId="12" fillId="0" borderId="20" xfId="0" applyFont="1" applyBorder="1" applyAlignment="1" applyProtection="1">
      <alignment horizontal="left" vertical="center" shrinkToFit="1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12" fillId="0" borderId="29" xfId="0" applyFont="1" applyBorder="1" applyAlignment="1" applyProtection="1">
      <alignment horizontal="left" vertical="center"/>
      <protection locked="0"/>
    </xf>
    <xf numFmtId="0" fontId="12" fillId="0" borderId="20" xfId="0" applyFont="1" applyBorder="1" applyAlignment="1" applyProtection="1">
      <alignment horizontal="left" vertical="center"/>
      <protection locked="0"/>
    </xf>
    <xf numFmtId="0" fontId="12" fillId="8" borderId="8" xfId="0" applyFont="1" applyFill="1" applyBorder="1" applyAlignment="1" applyProtection="1">
      <alignment horizontal="center" vertical="center"/>
      <protection hidden="1"/>
    </xf>
    <xf numFmtId="0" fontId="12" fillId="8" borderId="1" xfId="0" applyFont="1" applyFill="1" applyBorder="1" applyAlignment="1" applyProtection="1">
      <alignment horizontal="center" vertical="center"/>
      <protection hidden="1"/>
    </xf>
    <xf numFmtId="0" fontId="12" fillId="8" borderId="9" xfId="0" applyFont="1" applyFill="1" applyBorder="1" applyAlignment="1" applyProtection="1">
      <alignment horizontal="center" vertical="center"/>
      <protection hidden="1"/>
    </xf>
    <xf numFmtId="0" fontId="12" fillId="8" borderId="6" xfId="0" applyFont="1" applyFill="1" applyBorder="1" applyAlignment="1" applyProtection="1">
      <alignment horizontal="center" vertical="center"/>
      <protection hidden="1"/>
    </xf>
    <xf numFmtId="0" fontId="12" fillId="8" borderId="3" xfId="0" applyFont="1" applyFill="1" applyBorder="1" applyAlignment="1" applyProtection="1">
      <alignment horizontal="center" vertical="center"/>
      <protection hidden="1"/>
    </xf>
    <xf numFmtId="0" fontId="12" fillId="8" borderId="4" xfId="0" applyFont="1" applyFill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9" fontId="0" fillId="0" borderId="21" xfId="1" applyFont="1" applyBorder="1" applyAlignment="1" applyProtection="1">
      <alignment horizontal="center" vertical="center"/>
      <protection locked="0"/>
    </xf>
    <xf numFmtId="9" fontId="0" fillId="0" borderId="20" xfId="1" applyFont="1" applyBorder="1" applyAlignment="1" applyProtection="1">
      <alignment horizontal="center" vertical="center"/>
      <protection locked="0"/>
    </xf>
    <xf numFmtId="0" fontId="0" fillId="0" borderId="21" xfId="1" applyNumberFormat="1" applyFont="1" applyBorder="1" applyAlignment="1" applyProtection="1">
      <alignment horizontal="center" vertical="center"/>
      <protection locked="0"/>
    </xf>
    <xf numFmtId="0" fontId="0" fillId="0" borderId="29" xfId="1" applyNumberFormat="1" applyFont="1" applyBorder="1" applyAlignment="1" applyProtection="1">
      <alignment horizontal="center" vertical="center"/>
      <protection locked="0"/>
    </xf>
    <xf numFmtId="0" fontId="0" fillId="0" borderId="20" xfId="1" applyNumberFormat="1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left" vertical="center" wrapText="1"/>
      <protection hidden="1"/>
    </xf>
    <xf numFmtId="0" fontId="17" fillId="0" borderId="1" xfId="0" applyFont="1" applyBorder="1" applyAlignment="1" applyProtection="1">
      <alignment horizontal="left" vertical="center" wrapText="1"/>
      <protection hidden="1"/>
    </xf>
    <xf numFmtId="0" fontId="17" fillId="0" borderId="5" xfId="0" applyFont="1" applyBorder="1" applyAlignment="1" applyProtection="1">
      <alignment horizontal="left" vertical="center" wrapText="1"/>
      <protection hidden="1"/>
    </xf>
    <xf numFmtId="38" fontId="0" fillId="0" borderId="21" xfId="2" applyFont="1" applyBorder="1" applyAlignment="1" applyProtection="1">
      <alignment horizontal="right" vertical="center"/>
      <protection hidden="1"/>
    </xf>
    <xf numFmtId="38" fontId="0" fillId="0" borderId="29" xfId="2" applyFont="1" applyBorder="1" applyAlignment="1" applyProtection="1">
      <alignment horizontal="right" vertical="center"/>
      <protection hidden="1"/>
    </xf>
    <xf numFmtId="0" fontId="0" fillId="0" borderId="20" xfId="0" applyBorder="1" applyAlignment="1" applyProtection="1">
      <alignment horizontal="center" vertical="center" shrinkToFit="1"/>
      <protection hidden="1"/>
    </xf>
    <xf numFmtId="38" fontId="12" fillId="0" borderId="21" xfId="2" applyFont="1" applyBorder="1" applyAlignment="1" applyProtection="1">
      <alignment horizontal="center" vertical="center"/>
      <protection hidden="1"/>
    </xf>
    <xf numFmtId="38" fontId="12" fillId="0" borderId="29" xfId="2" applyFont="1" applyBorder="1" applyAlignment="1" applyProtection="1">
      <alignment horizontal="center" vertical="center"/>
      <protection hidden="1"/>
    </xf>
    <xf numFmtId="38" fontId="12" fillId="0" borderId="20" xfId="2" applyFont="1" applyBorder="1" applyAlignment="1" applyProtection="1">
      <alignment horizontal="center" vertical="center"/>
      <protection hidden="1"/>
    </xf>
    <xf numFmtId="177" fontId="0" fillId="0" borderId="8" xfId="0" applyNumberFormat="1" applyBorder="1" applyAlignment="1" applyProtection="1">
      <alignment horizontal="center" vertical="center"/>
      <protection hidden="1"/>
    </xf>
    <xf numFmtId="177" fontId="0" fillId="0" borderId="1" xfId="0" applyNumberFormat="1" applyBorder="1" applyAlignment="1" applyProtection="1">
      <alignment horizontal="center" vertical="center"/>
      <protection hidden="1"/>
    </xf>
    <xf numFmtId="0" fontId="0" fillId="0" borderId="55" xfId="0" applyBorder="1" applyAlignment="1" applyProtection="1">
      <alignment horizontal="center" vertical="center"/>
      <protection hidden="1"/>
    </xf>
    <xf numFmtId="0" fontId="0" fillId="0" borderId="54" xfId="0" applyBorder="1" applyAlignment="1" applyProtection="1">
      <alignment horizontal="center" vertical="center"/>
      <protection hidden="1"/>
    </xf>
    <xf numFmtId="0" fontId="0" fillId="0" borderId="56" xfId="0" applyBorder="1" applyAlignment="1" applyProtection="1">
      <alignment horizontal="center" vertical="center"/>
      <protection hidden="1"/>
    </xf>
    <xf numFmtId="0" fontId="17" fillId="0" borderId="21" xfId="0" applyFont="1" applyBorder="1" applyAlignment="1" applyProtection="1">
      <alignment horizontal="center" vertical="center"/>
      <protection hidden="1"/>
    </xf>
    <xf numFmtId="0" fontId="17" fillId="0" borderId="29" xfId="0" applyFont="1" applyBorder="1" applyAlignment="1" applyProtection="1">
      <alignment horizontal="center" vertical="center"/>
      <protection hidden="1"/>
    </xf>
    <xf numFmtId="0" fontId="17" fillId="0" borderId="20" xfId="0" applyFont="1" applyBorder="1" applyAlignment="1" applyProtection="1">
      <alignment horizontal="center" vertical="center"/>
      <protection hidden="1"/>
    </xf>
    <xf numFmtId="0" fontId="0" fillId="0" borderId="57" xfId="0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0" fillId="0" borderId="58" xfId="0" applyBorder="1" applyAlignment="1" applyProtection="1">
      <alignment horizontal="center" vertical="center"/>
      <protection hidden="1"/>
    </xf>
    <xf numFmtId="0" fontId="14" fillId="0" borderId="8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4" fillId="0" borderId="9" xfId="0" applyFont="1" applyBorder="1" applyAlignment="1" applyProtection="1">
      <alignment horizontal="center" vertical="center"/>
      <protection hidden="1"/>
    </xf>
    <xf numFmtId="0" fontId="14" fillId="0" borderId="6" xfId="0" applyFont="1" applyBorder="1" applyAlignment="1" applyProtection="1">
      <alignment horizontal="center" vertical="center"/>
      <protection hidden="1"/>
    </xf>
    <xf numFmtId="0" fontId="14" fillId="0" borderId="3" xfId="0" applyFont="1" applyBorder="1" applyAlignment="1" applyProtection="1">
      <alignment horizontal="center" vertical="center"/>
      <protection hidden="1"/>
    </xf>
    <xf numFmtId="0" fontId="14" fillId="0" borderId="4" xfId="0" applyFont="1" applyBorder="1" applyAlignment="1" applyProtection="1">
      <alignment horizontal="center" vertical="center"/>
      <protection hidden="1"/>
    </xf>
    <xf numFmtId="177" fontId="14" fillId="0" borderId="52" xfId="0" applyNumberFormat="1" applyFont="1" applyBorder="1" applyAlignment="1" applyProtection="1">
      <alignment horizontal="center" vertical="center"/>
      <protection hidden="1"/>
    </xf>
    <xf numFmtId="0" fontId="14" fillId="0" borderId="53" xfId="0" applyFont="1" applyBorder="1" applyAlignment="1" applyProtection="1">
      <alignment horizontal="center" vertical="center"/>
      <protection hidden="1"/>
    </xf>
    <xf numFmtId="0" fontId="14" fillId="0" borderId="54" xfId="0" applyFont="1" applyBorder="1" applyAlignment="1" applyProtection="1">
      <alignment horizontal="center" vertical="center"/>
      <protection hidden="1"/>
    </xf>
    <xf numFmtId="0" fontId="16" fillId="0" borderId="1" xfId="0" applyFont="1" applyBorder="1" applyAlignment="1" applyProtection="1">
      <alignment horizontal="left" vertical="center" wrapText="1"/>
      <protection hidden="1"/>
    </xf>
    <xf numFmtId="0" fontId="0" fillId="0" borderId="1" xfId="0" applyBorder="1" applyAlignment="1" applyProtection="1">
      <alignment horizontal="left" vertical="center"/>
      <protection hidden="1"/>
    </xf>
    <xf numFmtId="0" fontId="0" fillId="0" borderId="55" xfId="0" applyBorder="1" applyAlignment="1" applyProtection="1">
      <alignment horizontal="left" vertical="center"/>
      <protection hidden="1"/>
    </xf>
    <xf numFmtId="0" fontId="0" fillId="0" borderId="54" xfId="0" applyBorder="1" applyAlignment="1" applyProtection="1">
      <alignment horizontal="left" vertical="center"/>
      <protection hidden="1"/>
    </xf>
    <xf numFmtId="0" fontId="0" fillId="0" borderId="56" xfId="0" applyBorder="1" applyAlignment="1" applyProtection="1">
      <alignment horizontal="left" vertical="center"/>
      <protection hidden="1"/>
    </xf>
    <xf numFmtId="177" fontId="14" fillId="0" borderId="21" xfId="0" applyNumberFormat="1" applyFont="1" applyBorder="1" applyAlignment="1" applyProtection="1">
      <alignment horizontal="center" vertical="center"/>
      <protection hidden="1"/>
    </xf>
    <xf numFmtId="177" fontId="14" fillId="0" borderId="29" xfId="0" applyNumberFormat="1" applyFont="1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177" fontId="14" fillId="0" borderId="8" xfId="0" applyNumberFormat="1" applyFont="1" applyBorder="1" applyAlignment="1" applyProtection="1">
      <alignment horizontal="center" vertical="center"/>
      <protection hidden="1"/>
    </xf>
    <xf numFmtId="177" fontId="14" fillId="0" borderId="1" xfId="0" applyNumberFormat="1" applyFont="1" applyBorder="1" applyAlignment="1" applyProtection="1">
      <alignment horizontal="center" vertical="center"/>
      <protection hidden="1"/>
    </xf>
    <xf numFmtId="177" fontId="14" fillId="0" borderId="6" xfId="0" applyNumberFormat="1" applyFont="1" applyBorder="1" applyAlignment="1" applyProtection="1">
      <alignment horizontal="center" vertical="center"/>
      <protection hidden="1"/>
    </xf>
    <xf numFmtId="177" fontId="14" fillId="0" borderId="3" xfId="0" applyNumberFormat="1" applyFont="1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 shrinkToFit="1"/>
      <protection hidden="1"/>
    </xf>
    <xf numFmtId="0" fontId="0" fillId="4" borderId="7" xfId="0" applyFill="1" applyBorder="1" applyAlignment="1" applyProtection="1">
      <alignment horizontal="center" vertical="center" shrinkToFit="1"/>
      <protection hidden="1"/>
    </xf>
    <xf numFmtId="0" fontId="0" fillId="4" borderId="21" xfId="0" applyFill="1" applyBorder="1" applyAlignment="1" applyProtection="1">
      <alignment horizontal="center" vertical="center" shrinkToFit="1"/>
      <protection hidden="1"/>
    </xf>
    <xf numFmtId="0" fontId="0" fillId="4" borderId="29" xfId="0" applyFill="1" applyBorder="1" applyAlignment="1" applyProtection="1">
      <alignment horizontal="center" vertical="center" shrinkToFit="1"/>
      <protection hidden="1"/>
    </xf>
    <xf numFmtId="0" fontId="0" fillId="4" borderId="20" xfId="0" applyFill="1" applyBorder="1" applyAlignment="1" applyProtection="1">
      <alignment horizontal="center" vertical="center" shrinkToFit="1"/>
      <protection hidden="1"/>
    </xf>
    <xf numFmtId="2" fontId="0" fillId="0" borderId="21" xfId="0" applyNumberFormat="1" applyBorder="1" applyAlignment="1" applyProtection="1">
      <alignment horizontal="center" vertical="center" shrinkToFit="1"/>
      <protection hidden="1"/>
    </xf>
    <xf numFmtId="2" fontId="0" fillId="0" borderId="29" xfId="0" applyNumberFormat="1" applyBorder="1" applyAlignment="1" applyProtection="1">
      <alignment horizontal="center" vertical="center" shrinkToFit="1"/>
      <protection hidden="1"/>
    </xf>
    <xf numFmtId="2" fontId="0" fillId="0" borderId="20" xfId="0" applyNumberFormat="1" applyBorder="1" applyAlignment="1" applyProtection="1">
      <alignment horizontal="center" vertical="center" shrinkToFit="1"/>
      <protection hidden="1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9" fillId="0" borderId="79" xfId="0" applyFont="1" applyBorder="1" applyAlignment="1" applyProtection="1">
      <alignment horizontal="left" vertical="top" wrapText="1"/>
      <protection locked="0"/>
    </xf>
    <xf numFmtId="0" fontId="29" fillId="0" borderId="80" xfId="0" applyFont="1" applyBorder="1" applyAlignment="1" applyProtection="1">
      <alignment horizontal="left" vertical="top" wrapText="1"/>
      <protection locked="0"/>
    </xf>
    <xf numFmtId="0" fontId="29" fillId="0" borderId="81" xfId="0" applyFont="1" applyBorder="1" applyAlignment="1" applyProtection="1">
      <alignment horizontal="left" vertical="top" wrapText="1"/>
      <protection locked="0"/>
    </xf>
    <xf numFmtId="0" fontId="29" fillId="0" borderId="82" xfId="0" applyFont="1" applyBorder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left" vertical="top" wrapText="1"/>
      <protection locked="0"/>
    </xf>
    <xf numFmtId="0" fontId="29" fillId="0" borderId="83" xfId="0" applyFont="1" applyBorder="1" applyAlignment="1" applyProtection="1">
      <alignment horizontal="left" vertical="top" wrapText="1"/>
      <protection locked="0"/>
    </xf>
    <xf numFmtId="0" fontId="29" fillId="0" borderId="84" xfId="0" applyFont="1" applyBorder="1" applyAlignment="1" applyProtection="1">
      <alignment horizontal="left" vertical="top" wrapText="1"/>
      <protection locked="0"/>
    </xf>
    <xf numFmtId="0" fontId="29" fillId="0" borderId="85" xfId="0" applyFont="1" applyBorder="1" applyAlignment="1" applyProtection="1">
      <alignment horizontal="left" vertical="top" wrapText="1"/>
      <protection locked="0"/>
    </xf>
    <xf numFmtId="0" fontId="29" fillId="0" borderId="86" xfId="0" applyFont="1" applyBorder="1" applyAlignment="1" applyProtection="1">
      <alignment horizontal="left" vertical="top" wrapText="1"/>
      <protection locked="0"/>
    </xf>
    <xf numFmtId="0" fontId="29" fillId="0" borderId="7" xfId="0" applyFont="1" applyBorder="1" applyAlignment="1">
      <alignment horizontal="center" vertical="center" wrapText="1"/>
    </xf>
    <xf numFmtId="0" fontId="29" fillId="7" borderId="8" xfId="0" applyFont="1" applyFill="1" applyBorder="1" applyAlignment="1" applyProtection="1">
      <alignment horizontal="center" vertical="center"/>
      <protection locked="0"/>
    </xf>
    <xf numFmtId="0" fontId="29" fillId="7" borderId="1" xfId="0" applyFont="1" applyFill="1" applyBorder="1" applyAlignment="1" applyProtection="1">
      <alignment horizontal="center" vertical="center"/>
      <protection locked="0"/>
    </xf>
    <xf numFmtId="0" fontId="29" fillId="7" borderId="9" xfId="0" applyFont="1" applyFill="1" applyBorder="1" applyAlignment="1" applyProtection="1">
      <alignment horizontal="center" vertical="center"/>
      <protection locked="0"/>
    </xf>
    <xf numFmtId="0" fontId="29" fillId="7" borderId="5" xfId="0" applyFont="1" applyFill="1" applyBorder="1" applyAlignment="1" applyProtection="1">
      <alignment horizontal="center" vertical="center"/>
      <protection locked="0"/>
    </xf>
    <xf numFmtId="0" fontId="29" fillId="7" borderId="0" xfId="0" applyFont="1" applyFill="1" applyAlignment="1" applyProtection="1">
      <alignment horizontal="center" vertical="center"/>
      <protection locked="0"/>
    </xf>
    <xf numFmtId="0" fontId="29" fillId="7" borderId="2" xfId="0" applyFont="1" applyFill="1" applyBorder="1" applyAlignment="1" applyProtection="1">
      <alignment horizontal="center" vertical="center"/>
      <protection locked="0"/>
    </xf>
    <xf numFmtId="0" fontId="29" fillId="7" borderId="6" xfId="0" applyFont="1" applyFill="1" applyBorder="1" applyAlignment="1" applyProtection="1">
      <alignment horizontal="center" vertical="center"/>
      <protection locked="0"/>
    </xf>
    <xf numFmtId="0" fontId="29" fillId="7" borderId="3" xfId="0" applyFont="1" applyFill="1" applyBorder="1" applyAlignment="1" applyProtection="1">
      <alignment horizontal="center" vertical="center"/>
      <protection locked="0"/>
    </xf>
    <xf numFmtId="0" fontId="29" fillId="7" borderId="4" xfId="0" applyFont="1" applyFill="1" applyBorder="1" applyAlignment="1" applyProtection="1">
      <alignment horizontal="center" vertical="center"/>
      <protection locked="0"/>
    </xf>
    <xf numFmtId="0" fontId="29" fillId="0" borderId="8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41" fillId="12" borderId="8" xfId="0" applyFont="1" applyFill="1" applyBorder="1" applyAlignment="1" applyProtection="1">
      <alignment horizontal="center" vertical="center"/>
      <protection hidden="1"/>
    </xf>
    <xf numFmtId="0" fontId="41" fillId="12" borderId="1" xfId="0" applyFont="1" applyFill="1" applyBorder="1" applyAlignment="1" applyProtection="1">
      <alignment horizontal="center" vertical="center"/>
      <protection hidden="1"/>
    </xf>
    <xf numFmtId="0" fontId="41" fillId="12" borderId="9" xfId="0" applyFont="1" applyFill="1" applyBorder="1" applyAlignment="1" applyProtection="1">
      <alignment horizontal="center" vertical="center"/>
      <protection hidden="1"/>
    </xf>
    <xf numFmtId="0" fontId="41" fillId="12" borderId="5" xfId="0" applyFont="1" applyFill="1" applyBorder="1" applyAlignment="1" applyProtection="1">
      <alignment horizontal="center" vertical="center"/>
      <protection hidden="1"/>
    </xf>
    <xf numFmtId="0" fontId="41" fillId="12" borderId="0" xfId="0" applyFont="1" applyFill="1" applyAlignment="1" applyProtection="1">
      <alignment horizontal="center" vertical="center"/>
      <protection hidden="1"/>
    </xf>
    <xf numFmtId="0" fontId="41" fillId="12" borderId="2" xfId="0" applyFont="1" applyFill="1" applyBorder="1" applyAlignment="1" applyProtection="1">
      <alignment horizontal="center" vertical="center"/>
      <protection hidden="1"/>
    </xf>
    <xf numFmtId="0" fontId="41" fillId="12" borderId="8" xfId="0" applyFont="1" applyFill="1" applyBorder="1" applyAlignment="1" applyProtection="1">
      <alignment horizontal="left" vertical="center" wrapText="1"/>
      <protection hidden="1"/>
    </xf>
    <xf numFmtId="0" fontId="41" fillId="12" borderId="1" xfId="0" applyFont="1" applyFill="1" applyBorder="1" applyAlignment="1" applyProtection="1">
      <alignment horizontal="left" vertical="center"/>
      <protection hidden="1"/>
    </xf>
    <xf numFmtId="0" fontId="41" fillId="12" borderId="9" xfId="0" applyFont="1" applyFill="1" applyBorder="1" applyAlignment="1" applyProtection="1">
      <alignment horizontal="left" vertical="center"/>
      <protection hidden="1"/>
    </xf>
    <xf numFmtId="0" fontId="41" fillId="12" borderId="5" xfId="0" applyFont="1" applyFill="1" applyBorder="1" applyAlignment="1" applyProtection="1">
      <alignment horizontal="left" vertical="center"/>
      <protection hidden="1"/>
    </xf>
    <xf numFmtId="0" fontId="41" fillId="12" borderId="0" xfId="0" applyFont="1" applyFill="1" applyAlignment="1" applyProtection="1">
      <alignment horizontal="left" vertical="center"/>
      <protection hidden="1"/>
    </xf>
    <xf numFmtId="0" fontId="41" fillId="12" borderId="2" xfId="0" applyFont="1" applyFill="1" applyBorder="1" applyAlignment="1" applyProtection="1">
      <alignment horizontal="left" vertical="center"/>
      <protection hidden="1"/>
    </xf>
    <xf numFmtId="0" fontId="29" fillId="5" borderId="1" xfId="0" applyFont="1" applyFill="1" applyBorder="1" applyAlignment="1" applyProtection="1">
      <alignment horizontal="left" vertical="center"/>
      <protection hidden="1"/>
    </xf>
    <xf numFmtId="0" fontId="29" fillId="5" borderId="9" xfId="0" applyFont="1" applyFill="1" applyBorder="1" applyAlignment="1" applyProtection="1">
      <alignment horizontal="left" vertical="center"/>
      <protection hidden="1"/>
    </xf>
    <xf numFmtId="0" fontId="29" fillId="0" borderId="8" xfId="0" applyFont="1" applyBorder="1" applyAlignment="1" applyProtection="1">
      <alignment horizontal="left" vertical="top"/>
      <protection locked="0" hidden="1"/>
    </xf>
    <xf numFmtId="0" fontId="29" fillId="0" borderId="1" xfId="0" applyFont="1" applyBorder="1" applyAlignment="1" applyProtection="1">
      <alignment horizontal="left" vertical="top"/>
      <protection locked="0" hidden="1"/>
    </xf>
    <xf numFmtId="0" fontId="29" fillId="0" borderId="9" xfId="0" applyFont="1" applyBorder="1" applyAlignment="1" applyProtection="1">
      <alignment horizontal="left" vertical="top"/>
      <protection locked="0" hidden="1"/>
    </xf>
    <xf numFmtId="0" fontId="29" fillId="0" borderId="5" xfId="0" applyFont="1" applyBorder="1" applyAlignment="1" applyProtection="1">
      <alignment horizontal="left" vertical="top"/>
      <protection locked="0" hidden="1"/>
    </xf>
    <xf numFmtId="0" fontId="29" fillId="0" borderId="0" xfId="0" applyFont="1" applyAlignment="1" applyProtection="1">
      <alignment horizontal="left" vertical="top"/>
      <protection locked="0" hidden="1"/>
    </xf>
    <xf numFmtId="0" fontId="29" fillId="0" borderId="2" xfId="0" applyFont="1" applyBorder="1" applyAlignment="1" applyProtection="1">
      <alignment horizontal="left" vertical="top"/>
      <protection locked="0" hidden="1"/>
    </xf>
    <xf numFmtId="0" fontId="29" fillId="0" borderId="6" xfId="0" applyFont="1" applyBorder="1" applyAlignment="1" applyProtection="1">
      <alignment horizontal="left" vertical="top"/>
      <protection locked="0" hidden="1"/>
    </xf>
    <xf numFmtId="0" fontId="29" fillId="0" borderId="3" xfId="0" applyFont="1" applyBorder="1" applyAlignment="1" applyProtection="1">
      <alignment horizontal="left" vertical="top"/>
      <protection locked="0" hidden="1"/>
    </xf>
    <xf numFmtId="0" fontId="29" fillId="0" borderId="4" xfId="0" applyFont="1" applyBorder="1" applyAlignment="1" applyProtection="1">
      <alignment horizontal="left" vertical="top"/>
      <protection locked="0" hidden="1"/>
    </xf>
    <xf numFmtId="0" fontId="29" fillId="0" borderId="5" xfId="0" applyFont="1" applyBorder="1" applyProtection="1">
      <alignment vertical="center"/>
      <protection hidden="1"/>
    </xf>
    <xf numFmtId="0" fontId="29" fillId="0" borderId="0" xfId="0" applyFont="1" applyProtection="1">
      <alignment vertical="center"/>
      <protection hidden="1"/>
    </xf>
    <xf numFmtId="0" fontId="29" fillId="0" borderId="6" xfId="0" applyFont="1" applyBorder="1" applyProtection="1">
      <alignment vertical="center"/>
      <protection hidden="1"/>
    </xf>
    <xf numFmtId="0" fontId="29" fillId="0" borderId="3" xfId="0" applyFont="1" applyBorder="1" applyProtection="1">
      <alignment vertical="center"/>
      <protection hidden="1"/>
    </xf>
    <xf numFmtId="0" fontId="36" fillId="12" borderId="21" xfId="12" applyFont="1" applyFill="1" applyBorder="1" applyAlignment="1">
      <alignment horizontal="left" vertical="center"/>
    </xf>
    <xf numFmtId="0" fontId="36" fillId="12" borderId="29" xfId="12" applyFont="1" applyFill="1" applyBorder="1" applyAlignment="1">
      <alignment horizontal="left" vertical="center"/>
    </xf>
    <xf numFmtId="0" fontId="36" fillId="12" borderId="20" xfId="12" applyFont="1" applyFill="1" applyBorder="1" applyAlignment="1">
      <alignment horizontal="left" vertical="center"/>
    </xf>
    <xf numFmtId="0" fontId="30" fillId="0" borderId="0" xfId="12" applyFont="1" applyAlignment="1">
      <alignment horizontal="center" vertical="center" shrinkToFit="1"/>
    </xf>
    <xf numFmtId="0" fontId="36" fillId="0" borderId="0" xfId="12" applyFont="1" applyAlignment="1">
      <alignment horizontal="center"/>
    </xf>
    <xf numFmtId="0" fontId="36" fillId="12" borderId="21" xfId="12" applyFont="1" applyFill="1" applyBorder="1" applyAlignment="1">
      <alignment horizontal="left"/>
    </xf>
    <xf numFmtId="0" fontId="36" fillId="12" borderId="29" xfId="12" applyFont="1" applyFill="1" applyBorder="1" applyAlignment="1">
      <alignment horizontal="left"/>
    </xf>
    <xf numFmtId="0" fontId="36" fillId="12" borderId="20" xfId="12" applyFont="1" applyFill="1" applyBorder="1" applyAlignment="1">
      <alignment horizontal="left"/>
    </xf>
  </cellXfs>
  <cellStyles count="15">
    <cellStyle name="パーセント" xfId="1" builtinId="5"/>
    <cellStyle name="パーセント 2" xfId="7" xr:uid="{19CD5F2F-7E75-482F-847E-E32E5EAA425B}"/>
    <cellStyle name="パーセント 3" xfId="11" xr:uid="{F1263E58-99AF-4B92-A84A-CC26EA867A2A}"/>
    <cellStyle name="パーセント 3 2" xfId="14" xr:uid="{39ABA8F2-42D0-42AB-9479-E32B09C2E5E3}"/>
    <cellStyle name="桁区切り" xfId="2" builtinId="6"/>
    <cellStyle name="桁区切り 2" xfId="5" xr:uid="{00000000-0005-0000-0000-000002000000}"/>
    <cellStyle name="桁区切り 2 2" xfId="8" xr:uid="{3CFCFA64-3A23-43DB-88B0-94B3E7A40BE4}"/>
    <cellStyle name="標準" xfId="0" builtinId="0"/>
    <cellStyle name="標準 2" xfId="4" xr:uid="{00000000-0005-0000-0000-000004000000}"/>
    <cellStyle name="標準 2 2" xfId="9" xr:uid="{6FE5C3FA-1C93-406D-9CC3-93DCB65CCFC2}"/>
    <cellStyle name="標準 3" xfId="6" xr:uid="{E0C9AB9E-FC0A-4986-8BBC-B1D071A73C23}"/>
    <cellStyle name="標準 4" xfId="10" xr:uid="{8BAE0538-707B-45ED-870E-FD2E15146238}"/>
    <cellStyle name="標準 4 2" xfId="13" xr:uid="{B7AD6D83-D53D-40E5-A11B-21D0D8A61698}"/>
    <cellStyle name="標準 5" xfId="12" xr:uid="{BB3880E8-809B-4E4A-9F88-F56D6EA35877}"/>
    <cellStyle name="標準_負荷チェックシート（水谷修正）" xfId="3" xr:uid="{00000000-0005-0000-0000-000005000000}"/>
  </cellStyles>
  <dxfs count="37">
    <dxf>
      <fill>
        <patternFill>
          <bgColor rgb="FFFFFF99"/>
        </patternFill>
      </fill>
    </dxf>
    <dxf>
      <font>
        <b/>
        <i val="0"/>
        <color theme="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0"/>
        </patternFill>
      </fill>
    </dxf>
    <dxf>
      <fill>
        <patternFill>
          <bgColor rgb="FFFFFF99"/>
        </patternFill>
      </fill>
    </dxf>
    <dxf>
      <fill>
        <patternFill>
          <bgColor theme="0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0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  <color rgb="FFFFFF66"/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checked="Checked" firstButton="1" fmlaLink="$AQ$7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66675</xdr:colOff>
      <xdr:row>19</xdr:row>
      <xdr:rowOff>66675</xdr:rowOff>
    </xdr:from>
    <xdr:to>
      <xdr:col>39</xdr:col>
      <xdr:colOff>180975</xdr:colOff>
      <xdr:row>22</xdr:row>
      <xdr:rowOff>104776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743700" y="4772025"/>
          <a:ext cx="2076450" cy="781051"/>
        </a:xfrm>
        <a:prstGeom prst="wedgeRoundRectCallout">
          <a:avLst>
            <a:gd name="adj1" fmla="val -58151"/>
            <a:gd name="adj2" fmla="val 22077"/>
            <a:gd name="adj3" fmla="val 16667"/>
          </a:avLst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金額は、「事業費内訳」シートを作成すると自動で入力されます。</a:t>
          </a:r>
        </a:p>
      </xdr:txBody>
    </xdr:sp>
    <xdr:clientData/>
  </xdr:twoCellAnchor>
  <xdr:twoCellAnchor>
    <xdr:from>
      <xdr:col>35</xdr:col>
      <xdr:colOff>111125</xdr:colOff>
      <xdr:row>3</xdr:row>
      <xdr:rowOff>120650</xdr:rowOff>
    </xdr:from>
    <xdr:to>
      <xdr:col>39</xdr:col>
      <xdr:colOff>228600</xdr:colOff>
      <xdr:row>6</xdr:row>
      <xdr:rowOff>57150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121400" y="863600"/>
          <a:ext cx="1908175" cy="679450"/>
        </a:xfrm>
        <a:prstGeom prst="wedgeRoundRectCallout">
          <a:avLst>
            <a:gd name="adj1" fmla="val -61651"/>
            <a:gd name="adj2" fmla="val 23296"/>
            <a:gd name="adj3" fmla="val 16667"/>
          </a:avLst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事業実施場所でなく、登記事項証明書の所在地です。</a:t>
          </a:r>
        </a:p>
      </xdr:txBody>
    </xdr:sp>
    <xdr:clientData/>
  </xdr:twoCellAnchor>
  <xdr:twoCellAnchor>
    <xdr:from>
      <xdr:col>35</xdr:col>
      <xdr:colOff>58616</xdr:colOff>
      <xdr:row>6</xdr:row>
      <xdr:rowOff>221273</xdr:rowOff>
    </xdr:from>
    <xdr:to>
      <xdr:col>39</xdr:col>
      <xdr:colOff>172916</xdr:colOff>
      <xdr:row>9</xdr:row>
      <xdr:rowOff>151423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971443" y="1715965"/>
          <a:ext cx="1909396" cy="677496"/>
        </a:xfrm>
        <a:prstGeom prst="wedgeRoundRectCallout">
          <a:avLst>
            <a:gd name="adj1" fmla="val -59151"/>
            <a:gd name="adj2" fmla="val -18957"/>
            <a:gd name="adj3" fmla="val 16667"/>
          </a:avLst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役職名は、取締役、代表取締役、理事長など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107950</xdr:colOff>
      <xdr:row>0</xdr:row>
      <xdr:rowOff>209550</xdr:rowOff>
    </xdr:from>
    <xdr:to>
      <xdr:col>39</xdr:col>
      <xdr:colOff>180975</xdr:colOff>
      <xdr:row>3</xdr:row>
      <xdr:rowOff>161925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553200" y="209550"/>
          <a:ext cx="1908175" cy="638175"/>
        </a:xfrm>
        <a:prstGeom prst="wedgeRoundRectCallout">
          <a:avLst>
            <a:gd name="adj1" fmla="val -63481"/>
            <a:gd name="adj2" fmla="val -1035"/>
            <a:gd name="adj3" fmla="val 16667"/>
          </a:avLst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事業実施場所でなく、登記事項証明書の所在地です。</a:t>
          </a:r>
        </a:p>
      </xdr:txBody>
    </xdr:sp>
    <xdr:clientData/>
  </xdr:twoCellAnchor>
  <xdr:twoCellAnchor>
    <xdr:from>
      <xdr:col>35</xdr:col>
      <xdr:colOff>101600</xdr:colOff>
      <xdr:row>3</xdr:row>
      <xdr:rowOff>215900</xdr:rowOff>
    </xdr:from>
    <xdr:to>
      <xdr:col>39</xdr:col>
      <xdr:colOff>174625</xdr:colOff>
      <xdr:row>6</xdr:row>
      <xdr:rowOff>73025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546850" y="901700"/>
          <a:ext cx="1908175" cy="638175"/>
        </a:xfrm>
        <a:prstGeom prst="wedgeRoundRectCallout">
          <a:avLst>
            <a:gd name="adj1" fmla="val -63148"/>
            <a:gd name="adj2" fmla="val -57751"/>
            <a:gd name="adj3" fmla="val 16667"/>
          </a:avLst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役職名は、登記事項証明書上の代表取締役、取締役、理事長などです。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34</xdr:col>
      <xdr:colOff>108431</xdr:colOff>
      <xdr:row>2</xdr:row>
      <xdr:rowOff>124030</xdr:rowOff>
    </xdr:from>
    <xdr:to>
      <xdr:col>35</xdr:col>
      <xdr:colOff>75648</xdr:colOff>
      <xdr:row>5</xdr:row>
      <xdr:rowOff>116585</xdr:rowOff>
    </xdr:to>
    <xdr:sp macro="" textlink="">
      <xdr:nvSpPr>
        <xdr:cNvPr id="6" name="二等辺三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18582271">
          <a:off x="6115562" y="835199"/>
          <a:ext cx="659305" cy="151367"/>
        </a:xfrm>
        <a:prstGeom prst="triangle">
          <a:avLst>
            <a:gd name="adj" fmla="val 100000"/>
          </a:avLst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142875</xdr:colOff>
      <xdr:row>28</xdr:row>
      <xdr:rowOff>209550</xdr:rowOff>
    </xdr:from>
    <xdr:to>
      <xdr:col>39</xdr:col>
      <xdr:colOff>215900</xdr:colOff>
      <xdr:row>33</xdr:row>
      <xdr:rowOff>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143750" y="7172325"/>
          <a:ext cx="2073275" cy="1028700"/>
        </a:xfrm>
        <a:prstGeom prst="wedgeRoundRectCallout">
          <a:avLst>
            <a:gd name="adj1" fmla="val -63481"/>
            <a:gd name="adj2" fmla="val -1035"/>
            <a:gd name="adj3" fmla="val 16667"/>
          </a:avLst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事業着手日には契約日を、事業完了日には工事完了日を入力してください。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9525</xdr:colOff>
      <xdr:row>45</xdr:row>
      <xdr:rowOff>152400</xdr:rowOff>
    </xdr:from>
    <xdr:to>
      <xdr:col>45</xdr:col>
      <xdr:colOff>77398</xdr:colOff>
      <xdr:row>51</xdr:row>
      <xdr:rowOff>39838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739AF147-199E-4F76-AE13-4875EC2F746B}"/>
            </a:ext>
          </a:extLst>
        </xdr:cNvPr>
        <xdr:cNvSpPr/>
      </xdr:nvSpPr>
      <xdr:spPr>
        <a:xfrm>
          <a:off x="7277100" y="10239375"/>
          <a:ext cx="1877623" cy="811363"/>
        </a:xfrm>
        <a:prstGeom prst="wedgeRoundRectCallout">
          <a:avLst>
            <a:gd name="adj1" fmla="val -58151"/>
            <a:gd name="adj2" fmla="val 22077"/>
            <a:gd name="adj3" fmla="val 16667"/>
          </a:avLst>
        </a:prstGeom>
        <a:solidFill>
          <a:srgbClr val="1F497D">
            <a:lumMod val="40000"/>
            <a:lumOff val="60000"/>
          </a:srgbClr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交付決定通知書の交付決定額（変更届等を提出している場合は変更後の額）を入力してください。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35</xdr:col>
      <xdr:colOff>9525</xdr:colOff>
      <xdr:row>51</xdr:row>
      <xdr:rowOff>161925</xdr:rowOff>
    </xdr:from>
    <xdr:to>
      <xdr:col>45</xdr:col>
      <xdr:colOff>76320</xdr:colOff>
      <xdr:row>57</xdr:row>
      <xdr:rowOff>15896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8225A12D-6C81-49E5-8BA3-1005DEC23203}"/>
            </a:ext>
          </a:extLst>
        </xdr:cNvPr>
        <xdr:cNvSpPr/>
      </xdr:nvSpPr>
      <xdr:spPr>
        <a:xfrm>
          <a:off x="7277100" y="11172825"/>
          <a:ext cx="1876545" cy="758846"/>
        </a:xfrm>
        <a:prstGeom prst="wedgeRoundRectCallout">
          <a:avLst>
            <a:gd name="adj1" fmla="val -58151"/>
            <a:gd name="adj2" fmla="val 22077"/>
            <a:gd name="adj3" fmla="val 16667"/>
          </a:avLst>
        </a:prstGeom>
        <a:solidFill>
          <a:srgbClr val="1F497D">
            <a:lumMod val="40000"/>
            <a:lumOff val="60000"/>
          </a:srgbClr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上段の表を作成し、交付決定額を入力すると、補助申請額が自動で計算されます。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12700</xdr:colOff>
          <xdr:row>2</xdr:row>
          <xdr:rowOff>50800</xdr:rowOff>
        </xdr:from>
        <xdr:to>
          <xdr:col>23</xdr:col>
          <xdr:colOff>114300</xdr:colOff>
          <xdr:row>3</xdr:row>
          <xdr:rowOff>127000</xdr:rowOff>
        </xdr:to>
        <xdr:sp macro="" textlink="">
          <xdr:nvSpPr>
            <xdr:cNvPr id="91137" name="Option Button 1" hidden="1">
              <a:extLst>
                <a:ext uri="{63B3BB69-23CF-44E3-9099-C40C66FF867C}">
                  <a14:compatExt spid="_x0000_s91137"/>
                </a:ext>
                <a:ext uri="{FF2B5EF4-FFF2-40B4-BE49-F238E27FC236}">
                  <a16:creationId xmlns:a16="http://schemas.microsoft.com/office/drawing/2014/main" id="{00000000-0008-0000-0300-000001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31750</xdr:colOff>
          <xdr:row>2</xdr:row>
          <xdr:rowOff>57150</xdr:rowOff>
        </xdr:from>
        <xdr:to>
          <xdr:col>29</xdr:col>
          <xdr:colOff>133350</xdr:colOff>
          <xdr:row>3</xdr:row>
          <xdr:rowOff>133350</xdr:rowOff>
        </xdr:to>
        <xdr:sp macro="" textlink="">
          <xdr:nvSpPr>
            <xdr:cNvPr id="91138" name="Option Button 2" hidden="1">
              <a:extLst>
                <a:ext uri="{63B3BB69-23CF-44E3-9099-C40C66FF867C}">
                  <a14:compatExt spid="_x0000_s91138"/>
                </a:ext>
                <a:ext uri="{FF2B5EF4-FFF2-40B4-BE49-F238E27FC236}">
                  <a16:creationId xmlns:a16="http://schemas.microsoft.com/office/drawing/2014/main" id="{00000000-0008-0000-0300-000002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23</xdr:col>
      <xdr:colOff>19050</xdr:colOff>
      <xdr:row>2</xdr:row>
      <xdr:rowOff>57150</xdr:rowOff>
    </xdr:from>
    <xdr:ext cx="904875" cy="24237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4619625" y="400050"/>
          <a:ext cx="904875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/>
        <a:p>
          <a:r>
            <a:rPr kumimoji="1" lang="ja-JP" altLang="en-US" sz="900"/>
            <a:t>本様式を使用</a:t>
          </a:r>
        </a:p>
      </xdr:txBody>
    </xdr:sp>
    <xdr:clientData/>
  </xdr:oneCellAnchor>
  <xdr:oneCellAnchor>
    <xdr:from>
      <xdr:col>29</xdr:col>
      <xdr:colOff>19050</xdr:colOff>
      <xdr:row>2</xdr:row>
      <xdr:rowOff>57150</xdr:rowOff>
    </xdr:from>
    <xdr:ext cx="1143000" cy="242374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819775" y="400050"/>
          <a:ext cx="11430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/>
        <a:p>
          <a:r>
            <a:rPr kumimoji="1" lang="ja-JP" altLang="en-US" sz="900"/>
            <a:t>他の様式を使用</a:t>
          </a:r>
        </a:p>
      </xdr:txBody>
    </xdr:sp>
    <xdr:clientData/>
  </xdr:oneCellAnchor>
  <xdr:oneCellAnchor>
    <xdr:from>
      <xdr:col>52</xdr:col>
      <xdr:colOff>514350</xdr:colOff>
      <xdr:row>7</xdr:row>
      <xdr:rowOff>28575</xdr:rowOff>
    </xdr:from>
    <xdr:ext cx="2466975" cy="425758"/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7515225" y="1228725"/>
          <a:ext cx="2466975" cy="425758"/>
        </a:xfrm>
        <a:prstGeom prst="wedgeRectCallout">
          <a:avLst>
            <a:gd name="adj1" fmla="val -71084"/>
            <a:gd name="adj2" fmla="val 37407"/>
          </a:avLst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square" rtlCol="0" anchor="t">
          <a:spAutoFit/>
        </a:bodyPr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色のついたセルにしか記入できません。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水色のセルはリストから選択します。</a:t>
          </a:r>
        </a:p>
      </xdr:txBody>
    </xdr:sp>
    <xdr:clientData fPrint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222250</xdr:rowOff>
        </xdr:from>
        <xdr:to>
          <xdr:col>3</xdr:col>
          <xdr:colOff>184150</xdr:colOff>
          <xdr:row>8</xdr:row>
          <xdr:rowOff>450850</xdr:rowOff>
        </xdr:to>
        <xdr:sp macro="" textlink="">
          <xdr:nvSpPr>
            <xdr:cNvPr id="101387" name="Check Box 11" hidden="1">
              <a:extLst>
                <a:ext uri="{63B3BB69-23CF-44E3-9099-C40C66FF867C}">
                  <a14:compatExt spid="_x0000_s101387"/>
                </a:ext>
                <a:ext uri="{FF2B5EF4-FFF2-40B4-BE49-F238E27FC236}">
                  <a16:creationId xmlns:a16="http://schemas.microsoft.com/office/drawing/2014/main" id="{00000000-0008-0000-0700-00000B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8</xdr:row>
          <xdr:rowOff>222250</xdr:rowOff>
        </xdr:from>
        <xdr:to>
          <xdr:col>4</xdr:col>
          <xdr:colOff>184150</xdr:colOff>
          <xdr:row>8</xdr:row>
          <xdr:rowOff>450850</xdr:rowOff>
        </xdr:to>
        <xdr:sp macro="" textlink="">
          <xdr:nvSpPr>
            <xdr:cNvPr id="101388" name="Check Box 12" hidden="1">
              <a:extLst>
                <a:ext uri="{63B3BB69-23CF-44E3-9099-C40C66FF867C}">
                  <a14:compatExt spid="_x0000_s101388"/>
                </a:ext>
                <a:ext uri="{FF2B5EF4-FFF2-40B4-BE49-F238E27FC236}">
                  <a16:creationId xmlns:a16="http://schemas.microsoft.com/office/drawing/2014/main" id="{00000000-0008-0000-0700-00000C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9</xdr:row>
          <xdr:rowOff>190500</xdr:rowOff>
        </xdr:from>
        <xdr:to>
          <xdr:col>3</xdr:col>
          <xdr:colOff>184150</xdr:colOff>
          <xdr:row>9</xdr:row>
          <xdr:rowOff>431800</xdr:rowOff>
        </xdr:to>
        <xdr:sp macro="" textlink="">
          <xdr:nvSpPr>
            <xdr:cNvPr id="101391" name="Check Box 15" hidden="1">
              <a:extLst>
                <a:ext uri="{63B3BB69-23CF-44E3-9099-C40C66FF867C}">
                  <a14:compatExt spid="_x0000_s101391"/>
                </a:ext>
                <a:ext uri="{FF2B5EF4-FFF2-40B4-BE49-F238E27FC236}">
                  <a16:creationId xmlns:a16="http://schemas.microsoft.com/office/drawing/2014/main" id="{00000000-0008-0000-0700-00000F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9</xdr:row>
          <xdr:rowOff>190500</xdr:rowOff>
        </xdr:from>
        <xdr:to>
          <xdr:col>4</xdr:col>
          <xdr:colOff>184150</xdr:colOff>
          <xdr:row>9</xdr:row>
          <xdr:rowOff>431800</xdr:rowOff>
        </xdr:to>
        <xdr:sp macro="" textlink="">
          <xdr:nvSpPr>
            <xdr:cNvPr id="101392" name="Check Box 16" hidden="1">
              <a:extLst>
                <a:ext uri="{63B3BB69-23CF-44E3-9099-C40C66FF867C}">
                  <a14:compatExt spid="_x0000_s101392"/>
                </a:ext>
                <a:ext uri="{FF2B5EF4-FFF2-40B4-BE49-F238E27FC236}">
                  <a16:creationId xmlns:a16="http://schemas.microsoft.com/office/drawing/2014/main" id="{00000000-0008-0000-0700-000010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260350</xdr:colOff>
          <xdr:row>10</xdr:row>
          <xdr:rowOff>190500</xdr:rowOff>
        </xdr:from>
        <xdr:to>
          <xdr:col>3</xdr:col>
          <xdr:colOff>190500</xdr:colOff>
          <xdr:row>10</xdr:row>
          <xdr:rowOff>431800</xdr:rowOff>
        </xdr:to>
        <xdr:sp macro="" textlink="">
          <xdr:nvSpPr>
            <xdr:cNvPr id="101395" name="Check Box 19" hidden="1">
              <a:extLst>
                <a:ext uri="{63B3BB69-23CF-44E3-9099-C40C66FF867C}">
                  <a14:compatExt spid="_x0000_s101395"/>
                </a:ext>
                <a:ext uri="{FF2B5EF4-FFF2-40B4-BE49-F238E27FC236}">
                  <a16:creationId xmlns:a16="http://schemas.microsoft.com/office/drawing/2014/main" id="{00000000-0008-0000-0700-000013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260350</xdr:colOff>
          <xdr:row>10</xdr:row>
          <xdr:rowOff>190500</xdr:rowOff>
        </xdr:from>
        <xdr:to>
          <xdr:col>4</xdr:col>
          <xdr:colOff>190500</xdr:colOff>
          <xdr:row>10</xdr:row>
          <xdr:rowOff>431800</xdr:rowOff>
        </xdr:to>
        <xdr:sp macro="" textlink="">
          <xdr:nvSpPr>
            <xdr:cNvPr id="101396" name="Check Box 20" hidden="1">
              <a:extLst>
                <a:ext uri="{63B3BB69-23CF-44E3-9099-C40C66FF867C}">
                  <a14:compatExt spid="_x0000_s101396"/>
                </a:ext>
                <a:ext uri="{FF2B5EF4-FFF2-40B4-BE49-F238E27FC236}">
                  <a16:creationId xmlns:a16="http://schemas.microsoft.com/office/drawing/2014/main" id="{00000000-0008-0000-0700-000014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30</xdr:row>
          <xdr:rowOff>0</xdr:rowOff>
        </xdr:from>
        <xdr:to>
          <xdr:col>3</xdr:col>
          <xdr:colOff>184150</xdr:colOff>
          <xdr:row>30</xdr:row>
          <xdr:rowOff>622300</xdr:rowOff>
        </xdr:to>
        <xdr:sp macro="" textlink="">
          <xdr:nvSpPr>
            <xdr:cNvPr id="101415" name="Check Box 39" hidden="1">
              <a:extLst>
                <a:ext uri="{63B3BB69-23CF-44E3-9099-C40C66FF867C}">
                  <a14:compatExt spid="_x0000_s101415"/>
                </a:ext>
                <a:ext uri="{FF2B5EF4-FFF2-40B4-BE49-F238E27FC236}">
                  <a16:creationId xmlns:a16="http://schemas.microsoft.com/office/drawing/2014/main" id="{00000000-0008-0000-0700-000027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30</xdr:row>
          <xdr:rowOff>0</xdr:rowOff>
        </xdr:from>
        <xdr:to>
          <xdr:col>4</xdr:col>
          <xdr:colOff>184150</xdr:colOff>
          <xdr:row>30</xdr:row>
          <xdr:rowOff>622300</xdr:rowOff>
        </xdr:to>
        <xdr:sp macro="" textlink="">
          <xdr:nvSpPr>
            <xdr:cNvPr id="101416" name="Check Box 40" hidden="1">
              <a:extLst>
                <a:ext uri="{63B3BB69-23CF-44E3-9099-C40C66FF867C}">
                  <a14:compatExt spid="_x0000_s101416"/>
                </a:ext>
                <a:ext uri="{FF2B5EF4-FFF2-40B4-BE49-F238E27FC236}">
                  <a16:creationId xmlns:a16="http://schemas.microsoft.com/office/drawing/2014/main" id="{00000000-0008-0000-0700-000028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241300</xdr:colOff>
          <xdr:row>32</xdr:row>
          <xdr:rowOff>222250</xdr:rowOff>
        </xdr:from>
        <xdr:to>
          <xdr:col>3</xdr:col>
          <xdr:colOff>171450</xdr:colOff>
          <xdr:row>32</xdr:row>
          <xdr:rowOff>457200</xdr:rowOff>
        </xdr:to>
        <xdr:sp macro="" textlink="">
          <xdr:nvSpPr>
            <xdr:cNvPr id="101419" name="Check Box 43" hidden="1">
              <a:extLst>
                <a:ext uri="{63B3BB69-23CF-44E3-9099-C40C66FF867C}">
                  <a14:compatExt spid="_x0000_s101419"/>
                </a:ext>
                <a:ext uri="{FF2B5EF4-FFF2-40B4-BE49-F238E27FC236}">
                  <a16:creationId xmlns:a16="http://schemas.microsoft.com/office/drawing/2014/main" id="{00000000-0008-0000-0700-00002B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32</xdr:row>
          <xdr:rowOff>222250</xdr:rowOff>
        </xdr:from>
        <xdr:to>
          <xdr:col>4</xdr:col>
          <xdr:colOff>171450</xdr:colOff>
          <xdr:row>32</xdr:row>
          <xdr:rowOff>457200</xdr:rowOff>
        </xdr:to>
        <xdr:sp macro="" textlink="">
          <xdr:nvSpPr>
            <xdr:cNvPr id="101420" name="Check Box 44" hidden="1">
              <a:extLst>
                <a:ext uri="{63B3BB69-23CF-44E3-9099-C40C66FF867C}">
                  <a14:compatExt spid="_x0000_s101420"/>
                </a:ext>
                <a:ext uri="{FF2B5EF4-FFF2-40B4-BE49-F238E27FC236}">
                  <a16:creationId xmlns:a16="http://schemas.microsoft.com/office/drawing/2014/main" id="{00000000-0008-0000-0700-00002C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260350</xdr:colOff>
          <xdr:row>31</xdr:row>
          <xdr:rowOff>209550</xdr:rowOff>
        </xdr:from>
        <xdr:to>
          <xdr:col>3</xdr:col>
          <xdr:colOff>190500</xdr:colOff>
          <xdr:row>31</xdr:row>
          <xdr:rowOff>450850</xdr:rowOff>
        </xdr:to>
        <xdr:sp macro="" textlink="">
          <xdr:nvSpPr>
            <xdr:cNvPr id="101423" name="Check Box 47" hidden="1">
              <a:extLst>
                <a:ext uri="{63B3BB69-23CF-44E3-9099-C40C66FF867C}">
                  <a14:compatExt spid="_x0000_s101423"/>
                </a:ext>
                <a:ext uri="{FF2B5EF4-FFF2-40B4-BE49-F238E27FC236}">
                  <a16:creationId xmlns:a16="http://schemas.microsoft.com/office/drawing/2014/main" id="{00000000-0008-0000-0700-00002F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260350</xdr:colOff>
          <xdr:row>31</xdr:row>
          <xdr:rowOff>209550</xdr:rowOff>
        </xdr:from>
        <xdr:to>
          <xdr:col>4</xdr:col>
          <xdr:colOff>190500</xdr:colOff>
          <xdr:row>31</xdr:row>
          <xdr:rowOff>450850</xdr:rowOff>
        </xdr:to>
        <xdr:sp macro="" textlink="">
          <xdr:nvSpPr>
            <xdr:cNvPr id="101424" name="Check Box 48" hidden="1">
              <a:extLst>
                <a:ext uri="{63B3BB69-23CF-44E3-9099-C40C66FF867C}">
                  <a14:compatExt spid="_x0000_s101424"/>
                </a:ext>
                <a:ext uri="{FF2B5EF4-FFF2-40B4-BE49-F238E27FC236}">
                  <a16:creationId xmlns:a16="http://schemas.microsoft.com/office/drawing/2014/main" id="{00000000-0008-0000-0700-000030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34</xdr:row>
          <xdr:rowOff>0</xdr:rowOff>
        </xdr:from>
        <xdr:to>
          <xdr:col>3</xdr:col>
          <xdr:colOff>184150</xdr:colOff>
          <xdr:row>34</xdr:row>
          <xdr:rowOff>622300</xdr:rowOff>
        </xdr:to>
        <xdr:sp macro="" textlink="">
          <xdr:nvSpPr>
            <xdr:cNvPr id="101425" name="Check Box 49" hidden="1">
              <a:extLst>
                <a:ext uri="{63B3BB69-23CF-44E3-9099-C40C66FF867C}">
                  <a14:compatExt spid="_x0000_s101425"/>
                </a:ext>
                <a:ext uri="{FF2B5EF4-FFF2-40B4-BE49-F238E27FC236}">
                  <a16:creationId xmlns:a16="http://schemas.microsoft.com/office/drawing/2014/main" id="{00000000-0008-0000-0700-000031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34</xdr:row>
          <xdr:rowOff>0</xdr:rowOff>
        </xdr:from>
        <xdr:to>
          <xdr:col>4</xdr:col>
          <xdr:colOff>184150</xdr:colOff>
          <xdr:row>34</xdr:row>
          <xdr:rowOff>622300</xdr:rowOff>
        </xdr:to>
        <xdr:sp macro="" textlink="">
          <xdr:nvSpPr>
            <xdr:cNvPr id="101426" name="Check Box 50" hidden="1">
              <a:extLst>
                <a:ext uri="{63B3BB69-23CF-44E3-9099-C40C66FF867C}">
                  <a14:compatExt spid="_x0000_s101426"/>
                </a:ext>
                <a:ext uri="{FF2B5EF4-FFF2-40B4-BE49-F238E27FC236}">
                  <a16:creationId xmlns:a16="http://schemas.microsoft.com/office/drawing/2014/main" id="{00000000-0008-0000-0700-000032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34</xdr:row>
          <xdr:rowOff>0</xdr:rowOff>
        </xdr:from>
        <xdr:to>
          <xdr:col>3</xdr:col>
          <xdr:colOff>184150</xdr:colOff>
          <xdr:row>34</xdr:row>
          <xdr:rowOff>622300</xdr:rowOff>
        </xdr:to>
        <xdr:sp macro="" textlink="">
          <xdr:nvSpPr>
            <xdr:cNvPr id="101427" name="Check Box 51" hidden="1">
              <a:extLst>
                <a:ext uri="{63B3BB69-23CF-44E3-9099-C40C66FF867C}">
                  <a14:compatExt spid="_x0000_s101427"/>
                </a:ext>
                <a:ext uri="{FF2B5EF4-FFF2-40B4-BE49-F238E27FC236}">
                  <a16:creationId xmlns:a16="http://schemas.microsoft.com/office/drawing/2014/main" id="{00000000-0008-0000-0700-000033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34</xdr:row>
          <xdr:rowOff>0</xdr:rowOff>
        </xdr:from>
        <xdr:to>
          <xdr:col>4</xdr:col>
          <xdr:colOff>184150</xdr:colOff>
          <xdr:row>34</xdr:row>
          <xdr:rowOff>622300</xdr:rowOff>
        </xdr:to>
        <xdr:sp macro="" textlink="">
          <xdr:nvSpPr>
            <xdr:cNvPr id="101428" name="Check Box 52" hidden="1">
              <a:extLst>
                <a:ext uri="{63B3BB69-23CF-44E3-9099-C40C66FF867C}">
                  <a14:compatExt spid="_x0000_s101428"/>
                </a:ext>
                <a:ext uri="{FF2B5EF4-FFF2-40B4-BE49-F238E27FC236}">
                  <a16:creationId xmlns:a16="http://schemas.microsoft.com/office/drawing/2014/main" id="{00000000-0008-0000-0700-000034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12700</xdr:rowOff>
        </xdr:from>
        <xdr:to>
          <xdr:col>3</xdr:col>
          <xdr:colOff>184150</xdr:colOff>
          <xdr:row>34</xdr:row>
          <xdr:rowOff>0</xdr:rowOff>
        </xdr:to>
        <xdr:sp macro="" textlink="">
          <xdr:nvSpPr>
            <xdr:cNvPr id="101429" name="Check Box 53" hidden="1">
              <a:extLst>
                <a:ext uri="{63B3BB69-23CF-44E3-9099-C40C66FF867C}">
                  <a14:compatExt spid="_x0000_s101429"/>
                </a:ext>
                <a:ext uri="{FF2B5EF4-FFF2-40B4-BE49-F238E27FC236}">
                  <a16:creationId xmlns:a16="http://schemas.microsoft.com/office/drawing/2014/main" id="{00000000-0008-0000-0700-000035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12700</xdr:rowOff>
        </xdr:from>
        <xdr:to>
          <xdr:col>4</xdr:col>
          <xdr:colOff>184150</xdr:colOff>
          <xdr:row>34</xdr:row>
          <xdr:rowOff>0</xdr:rowOff>
        </xdr:to>
        <xdr:sp macro="" textlink="">
          <xdr:nvSpPr>
            <xdr:cNvPr id="101430" name="Check Box 54" hidden="1">
              <a:extLst>
                <a:ext uri="{63B3BB69-23CF-44E3-9099-C40C66FF867C}">
                  <a14:compatExt spid="_x0000_s101430"/>
                </a:ext>
                <a:ext uri="{FF2B5EF4-FFF2-40B4-BE49-F238E27FC236}">
                  <a16:creationId xmlns:a16="http://schemas.microsoft.com/office/drawing/2014/main" id="{00000000-0008-0000-0700-000036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241300</xdr:colOff>
          <xdr:row>22</xdr:row>
          <xdr:rowOff>184150</xdr:rowOff>
        </xdr:from>
        <xdr:to>
          <xdr:col>3</xdr:col>
          <xdr:colOff>171450</xdr:colOff>
          <xdr:row>22</xdr:row>
          <xdr:rowOff>419100</xdr:rowOff>
        </xdr:to>
        <xdr:sp macro="" textlink="">
          <xdr:nvSpPr>
            <xdr:cNvPr id="101463" name="Check Box 87" hidden="1">
              <a:extLst>
                <a:ext uri="{63B3BB69-23CF-44E3-9099-C40C66FF867C}">
                  <a14:compatExt spid="_x0000_s101463"/>
                </a:ext>
                <a:ext uri="{FF2B5EF4-FFF2-40B4-BE49-F238E27FC236}">
                  <a16:creationId xmlns:a16="http://schemas.microsoft.com/office/drawing/2014/main" id="{00000000-0008-0000-0700-000057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260350</xdr:colOff>
          <xdr:row>22</xdr:row>
          <xdr:rowOff>190500</xdr:rowOff>
        </xdr:from>
        <xdr:to>
          <xdr:col>4</xdr:col>
          <xdr:colOff>190500</xdr:colOff>
          <xdr:row>22</xdr:row>
          <xdr:rowOff>431800</xdr:rowOff>
        </xdr:to>
        <xdr:sp macro="" textlink="">
          <xdr:nvSpPr>
            <xdr:cNvPr id="101464" name="Check Box 88" hidden="1">
              <a:extLst>
                <a:ext uri="{63B3BB69-23CF-44E3-9099-C40C66FF867C}">
                  <a14:compatExt spid="_x0000_s101464"/>
                </a:ext>
                <a:ext uri="{FF2B5EF4-FFF2-40B4-BE49-F238E27FC236}">
                  <a16:creationId xmlns:a16="http://schemas.microsoft.com/office/drawing/2014/main" id="{00000000-0008-0000-0700-000058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190500</xdr:rowOff>
        </xdr:from>
        <xdr:to>
          <xdr:col>3</xdr:col>
          <xdr:colOff>184150</xdr:colOff>
          <xdr:row>15</xdr:row>
          <xdr:rowOff>431800</xdr:rowOff>
        </xdr:to>
        <xdr:sp macro="" textlink="">
          <xdr:nvSpPr>
            <xdr:cNvPr id="101475" name="Check Box 99" hidden="1">
              <a:extLst>
                <a:ext uri="{63B3BB69-23CF-44E3-9099-C40C66FF867C}">
                  <a14:compatExt spid="_x0000_s101475"/>
                </a:ext>
                <a:ext uri="{FF2B5EF4-FFF2-40B4-BE49-F238E27FC236}">
                  <a16:creationId xmlns:a16="http://schemas.microsoft.com/office/drawing/2014/main" id="{00000000-0008-0000-0700-000063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15</xdr:row>
          <xdr:rowOff>190500</xdr:rowOff>
        </xdr:from>
        <xdr:to>
          <xdr:col>4</xdr:col>
          <xdr:colOff>184150</xdr:colOff>
          <xdr:row>15</xdr:row>
          <xdr:rowOff>431800</xdr:rowOff>
        </xdr:to>
        <xdr:sp macro="" textlink="">
          <xdr:nvSpPr>
            <xdr:cNvPr id="101476" name="Check Box 100" hidden="1">
              <a:extLst>
                <a:ext uri="{63B3BB69-23CF-44E3-9099-C40C66FF867C}">
                  <a14:compatExt spid="_x0000_s101476"/>
                </a:ext>
                <a:ext uri="{FF2B5EF4-FFF2-40B4-BE49-F238E27FC236}">
                  <a16:creationId xmlns:a16="http://schemas.microsoft.com/office/drawing/2014/main" id="{00000000-0008-0000-0700-000064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16</xdr:row>
          <xdr:rowOff>190500</xdr:rowOff>
        </xdr:from>
        <xdr:to>
          <xdr:col>3</xdr:col>
          <xdr:colOff>184150</xdr:colOff>
          <xdr:row>16</xdr:row>
          <xdr:rowOff>431800</xdr:rowOff>
        </xdr:to>
        <xdr:sp macro="" textlink="">
          <xdr:nvSpPr>
            <xdr:cNvPr id="101479" name="Check Box 103" hidden="1">
              <a:extLst>
                <a:ext uri="{63B3BB69-23CF-44E3-9099-C40C66FF867C}">
                  <a14:compatExt spid="_x0000_s101479"/>
                </a:ext>
                <a:ext uri="{FF2B5EF4-FFF2-40B4-BE49-F238E27FC236}">
                  <a16:creationId xmlns:a16="http://schemas.microsoft.com/office/drawing/2014/main" id="{00000000-0008-0000-0700-000067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16</xdr:row>
          <xdr:rowOff>190500</xdr:rowOff>
        </xdr:from>
        <xdr:to>
          <xdr:col>4</xdr:col>
          <xdr:colOff>184150</xdr:colOff>
          <xdr:row>16</xdr:row>
          <xdr:rowOff>431800</xdr:rowOff>
        </xdr:to>
        <xdr:sp macro="" textlink="">
          <xdr:nvSpPr>
            <xdr:cNvPr id="101480" name="Check Box 104" hidden="1">
              <a:extLst>
                <a:ext uri="{63B3BB69-23CF-44E3-9099-C40C66FF867C}">
                  <a14:compatExt spid="_x0000_s101480"/>
                </a:ext>
                <a:ext uri="{FF2B5EF4-FFF2-40B4-BE49-F238E27FC236}">
                  <a16:creationId xmlns:a16="http://schemas.microsoft.com/office/drawing/2014/main" id="{00000000-0008-0000-0700-000068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241300</xdr:colOff>
          <xdr:row>23</xdr:row>
          <xdr:rowOff>222250</xdr:rowOff>
        </xdr:from>
        <xdr:to>
          <xdr:col>3</xdr:col>
          <xdr:colOff>171450</xdr:colOff>
          <xdr:row>23</xdr:row>
          <xdr:rowOff>457200</xdr:rowOff>
        </xdr:to>
        <xdr:sp macro="" textlink="">
          <xdr:nvSpPr>
            <xdr:cNvPr id="101521" name="Check Box 145" hidden="1">
              <a:extLst>
                <a:ext uri="{63B3BB69-23CF-44E3-9099-C40C66FF867C}">
                  <a14:compatExt spid="_x0000_s101521"/>
                </a:ext>
                <a:ext uri="{FF2B5EF4-FFF2-40B4-BE49-F238E27FC236}">
                  <a16:creationId xmlns:a16="http://schemas.microsoft.com/office/drawing/2014/main" id="{00000000-0008-0000-0700-000091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23</xdr:row>
          <xdr:rowOff>222250</xdr:rowOff>
        </xdr:from>
        <xdr:to>
          <xdr:col>4</xdr:col>
          <xdr:colOff>171450</xdr:colOff>
          <xdr:row>23</xdr:row>
          <xdr:rowOff>457200</xdr:rowOff>
        </xdr:to>
        <xdr:sp macro="" textlink="">
          <xdr:nvSpPr>
            <xdr:cNvPr id="101522" name="Check Box 146" hidden="1">
              <a:extLst>
                <a:ext uri="{63B3BB69-23CF-44E3-9099-C40C66FF867C}">
                  <a14:compatExt spid="_x0000_s101522"/>
                </a:ext>
                <a:ext uri="{FF2B5EF4-FFF2-40B4-BE49-F238E27FC236}">
                  <a16:creationId xmlns:a16="http://schemas.microsoft.com/office/drawing/2014/main" id="{00000000-0008-0000-0700-000092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12</xdr:row>
          <xdr:rowOff>203200</xdr:rowOff>
        </xdr:from>
        <xdr:to>
          <xdr:col>3</xdr:col>
          <xdr:colOff>184150</xdr:colOff>
          <xdr:row>12</xdr:row>
          <xdr:rowOff>438150</xdr:rowOff>
        </xdr:to>
        <xdr:sp macro="" textlink="">
          <xdr:nvSpPr>
            <xdr:cNvPr id="101525" name="Check Box 149" hidden="1">
              <a:extLst>
                <a:ext uri="{63B3BB69-23CF-44E3-9099-C40C66FF867C}">
                  <a14:compatExt spid="_x0000_s101525"/>
                </a:ext>
                <a:ext uri="{FF2B5EF4-FFF2-40B4-BE49-F238E27FC236}">
                  <a16:creationId xmlns:a16="http://schemas.microsoft.com/office/drawing/2014/main" id="{00000000-0008-0000-0700-000095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12</xdr:row>
          <xdr:rowOff>203200</xdr:rowOff>
        </xdr:from>
        <xdr:to>
          <xdr:col>4</xdr:col>
          <xdr:colOff>184150</xdr:colOff>
          <xdr:row>12</xdr:row>
          <xdr:rowOff>438150</xdr:rowOff>
        </xdr:to>
        <xdr:sp macro="" textlink="">
          <xdr:nvSpPr>
            <xdr:cNvPr id="101526" name="Check Box 150" hidden="1">
              <a:extLst>
                <a:ext uri="{63B3BB69-23CF-44E3-9099-C40C66FF867C}">
                  <a14:compatExt spid="_x0000_s101526"/>
                </a:ext>
                <a:ext uri="{FF2B5EF4-FFF2-40B4-BE49-F238E27FC236}">
                  <a16:creationId xmlns:a16="http://schemas.microsoft.com/office/drawing/2014/main" id="{00000000-0008-0000-0700-000096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13</xdr:row>
          <xdr:rowOff>209550</xdr:rowOff>
        </xdr:from>
        <xdr:to>
          <xdr:col>3</xdr:col>
          <xdr:colOff>184150</xdr:colOff>
          <xdr:row>13</xdr:row>
          <xdr:rowOff>450850</xdr:rowOff>
        </xdr:to>
        <xdr:sp macro="" textlink="">
          <xdr:nvSpPr>
            <xdr:cNvPr id="101529" name="Check Box 153" hidden="1">
              <a:extLst>
                <a:ext uri="{63B3BB69-23CF-44E3-9099-C40C66FF867C}">
                  <a14:compatExt spid="_x0000_s101529"/>
                </a:ext>
                <a:ext uri="{FF2B5EF4-FFF2-40B4-BE49-F238E27FC236}">
                  <a16:creationId xmlns:a16="http://schemas.microsoft.com/office/drawing/2014/main" id="{00000000-0008-0000-0700-000099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13</xdr:row>
          <xdr:rowOff>209550</xdr:rowOff>
        </xdr:from>
        <xdr:to>
          <xdr:col>4</xdr:col>
          <xdr:colOff>184150</xdr:colOff>
          <xdr:row>13</xdr:row>
          <xdr:rowOff>450850</xdr:rowOff>
        </xdr:to>
        <xdr:sp macro="" textlink="">
          <xdr:nvSpPr>
            <xdr:cNvPr id="101530" name="Check Box 154" hidden="1">
              <a:extLst>
                <a:ext uri="{63B3BB69-23CF-44E3-9099-C40C66FF867C}">
                  <a14:compatExt spid="_x0000_s101530"/>
                </a:ext>
                <a:ext uri="{FF2B5EF4-FFF2-40B4-BE49-F238E27FC236}">
                  <a16:creationId xmlns:a16="http://schemas.microsoft.com/office/drawing/2014/main" id="{00000000-0008-0000-0700-00009A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17</xdr:row>
          <xdr:rowOff>228600</xdr:rowOff>
        </xdr:from>
        <xdr:to>
          <xdr:col>3</xdr:col>
          <xdr:colOff>184150</xdr:colOff>
          <xdr:row>17</xdr:row>
          <xdr:rowOff>469900</xdr:rowOff>
        </xdr:to>
        <xdr:sp macro="" textlink="">
          <xdr:nvSpPr>
            <xdr:cNvPr id="101549" name="Check Box 173" hidden="1">
              <a:extLst>
                <a:ext uri="{63B3BB69-23CF-44E3-9099-C40C66FF867C}">
                  <a14:compatExt spid="_x0000_s101549"/>
                </a:ext>
                <a:ext uri="{FF2B5EF4-FFF2-40B4-BE49-F238E27FC236}">
                  <a16:creationId xmlns:a16="http://schemas.microsoft.com/office/drawing/2014/main" id="{00000000-0008-0000-0700-0000AD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17</xdr:row>
          <xdr:rowOff>228600</xdr:rowOff>
        </xdr:from>
        <xdr:to>
          <xdr:col>4</xdr:col>
          <xdr:colOff>184150</xdr:colOff>
          <xdr:row>17</xdr:row>
          <xdr:rowOff>469900</xdr:rowOff>
        </xdr:to>
        <xdr:sp macro="" textlink="">
          <xdr:nvSpPr>
            <xdr:cNvPr id="101550" name="Check Box 174" hidden="1">
              <a:extLst>
                <a:ext uri="{63B3BB69-23CF-44E3-9099-C40C66FF867C}">
                  <a14:compatExt spid="_x0000_s101550"/>
                </a:ext>
                <a:ext uri="{FF2B5EF4-FFF2-40B4-BE49-F238E27FC236}">
                  <a16:creationId xmlns:a16="http://schemas.microsoft.com/office/drawing/2014/main" id="{00000000-0008-0000-0700-0000AE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241300</xdr:colOff>
          <xdr:row>24</xdr:row>
          <xdr:rowOff>222250</xdr:rowOff>
        </xdr:from>
        <xdr:to>
          <xdr:col>3</xdr:col>
          <xdr:colOff>171450</xdr:colOff>
          <xdr:row>24</xdr:row>
          <xdr:rowOff>457200</xdr:rowOff>
        </xdr:to>
        <xdr:sp macro="" textlink="">
          <xdr:nvSpPr>
            <xdr:cNvPr id="101581" name="Check Box 205" hidden="1">
              <a:extLst>
                <a:ext uri="{63B3BB69-23CF-44E3-9099-C40C66FF867C}">
                  <a14:compatExt spid="_x0000_s101581"/>
                </a:ext>
                <a:ext uri="{FF2B5EF4-FFF2-40B4-BE49-F238E27FC236}">
                  <a16:creationId xmlns:a16="http://schemas.microsoft.com/office/drawing/2014/main" id="{00000000-0008-0000-0700-0000CD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241300</xdr:colOff>
          <xdr:row>25</xdr:row>
          <xdr:rowOff>222250</xdr:rowOff>
        </xdr:from>
        <xdr:to>
          <xdr:col>3</xdr:col>
          <xdr:colOff>171450</xdr:colOff>
          <xdr:row>25</xdr:row>
          <xdr:rowOff>457200</xdr:rowOff>
        </xdr:to>
        <xdr:sp macro="" textlink="">
          <xdr:nvSpPr>
            <xdr:cNvPr id="101582" name="Check Box 206" hidden="1">
              <a:extLst>
                <a:ext uri="{63B3BB69-23CF-44E3-9099-C40C66FF867C}">
                  <a14:compatExt spid="_x0000_s101582"/>
                </a:ext>
                <a:ext uri="{FF2B5EF4-FFF2-40B4-BE49-F238E27FC236}">
                  <a16:creationId xmlns:a16="http://schemas.microsoft.com/office/drawing/2014/main" id="{00000000-0008-0000-0700-0000CE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241300</xdr:colOff>
          <xdr:row>26</xdr:row>
          <xdr:rowOff>222250</xdr:rowOff>
        </xdr:from>
        <xdr:to>
          <xdr:col>3</xdr:col>
          <xdr:colOff>171450</xdr:colOff>
          <xdr:row>26</xdr:row>
          <xdr:rowOff>457200</xdr:rowOff>
        </xdr:to>
        <xdr:sp macro="" textlink="">
          <xdr:nvSpPr>
            <xdr:cNvPr id="101583" name="Check Box 207" hidden="1">
              <a:extLst>
                <a:ext uri="{63B3BB69-23CF-44E3-9099-C40C66FF867C}">
                  <a14:compatExt spid="_x0000_s101583"/>
                </a:ext>
                <a:ext uri="{FF2B5EF4-FFF2-40B4-BE49-F238E27FC236}">
                  <a16:creationId xmlns:a16="http://schemas.microsoft.com/office/drawing/2014/main" id="{00000000-0008-0000-0700-0000CF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24</xdr:row>
          <xdr:rowOff>222250</xdr:rowOff>
        </xdr:from>
        <xdr:to>
          <xdr:col>4</xdr:col>
          <xdr:colOff>171450</xdr:colOff>
          <xdr:row>24</xdr:row>
          <xdr:rowOff>457200</xdr:rowOff>
        </xdr:to>
        <xdr:sp macro="" textlink="">
          <xdr:nvSpPr>
            <xdr:cNvPr id="101584" name="Check Box 208" hidden="1">
              <a:extLst>
                <a:ext uri="{63B3BB69-23CF-44E3-9099-C40C66FF867C}">
                  <a14:compatExt spid="_x0000_s101584"/>
                </a:ext>
                <a:ext uri="{FF2B5EF4-FFF2-40B4-BE49-F238E27FC236}">
                  <a16:creationId xmlns:a16="http://schemas.microsoft.com/office/drawing/2014/main" id="{00000000-0008-0000-0700-0000D0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25</xdr:row>
          <xdr:rowOff>222250</xdr:rowOff>
        </xdr:from>
        <xdr:to>
          <xdr:col>4</xdr:col>
          <xdr:colOff>171450</xdr:colOff>
          <xdr:row>25</xdr:row>
          <xdr:rowOff>457200</xdr:rowOff>
        </xdr:to>
        <xdr:sp macro="" textlink="">
          <xdr:nvSpPr>
            <xdr:cNvPr id="101585" name="Check Box 209" hidden="1">
              <a:extLst>
                <a:ext uri="{63B3BB69-23CF-44E3-9099-C40C66FF867C}">
                  <a14:compatExt spid="_x0000_s101585"/>
                </a:ext>
                <a:ext uri="{FF2B5EF4-FFF2-40B4-BE49-F238E27FC236}">
                  <a16:creationId xmlns:a16="http://schemas.microsoft.com/office/drawing/2014/main" id="{00000000-0008-0000-0700-0000D1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26</xdr:row>
          <xdr:rowOff>222250</xdr:rowOff>
        </xdr:from>
        <xdr:to>
          <xdr:col>4</xdr:col>
          <xdr:colOff>171450</xdr:colOff>
          <xdr:row>26</xdr:row>
          <xdr:rowOff>457200</xdr:rowOff>
        </xdr:to>
        <xdr:sp macro="" textlink="">
          <xdr:nvSpPr>
            <xdr:cNvPr id="101586" name="Check Box 210" hidden="1">
              <a:extLst>
                <a:ext uri="{63B3BB69-23CF-44E3-9099-C40C66FF867C}">
                  <a14:compatExt spid="_x0000_s101586"/>
                </a:ext>
                <a:ext uri="{FF2B5EF4-FFF2-40B4-BE49-F238E27FC236}">
                  <a16:creationId xmlns:a16="http://schemas.microsoft.com/office/drawing/2014/main" id="{00000000-0008-0000-0700-0000D2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34</xdr:row>
          <xdr:rowOff>0</xdr:rowOff>
        </xdr:from>
        <xdr:to>
          <xdr:col>3</xdr:col>
          <xdr:colOff>184150</xdr:colOff>
          <xdr:row>34</xdr:row>
          <xdr:rowOff>622300</xdr:rowOff>
        </xdr:to>
        <xdr:sp macro="" textlink="">
          <xdr:nvSpPr>
            <xdr:cNvPr id="101587" name="Check Box 211" hidden="1">
              <a:extLst>
                <a:ext uri="{63B3BB69-23CF-44E3-9099-C40C66FF867C}">
                  <a14:compatExt spid="_x0000_s101587"/>
                </a:ext>
                <a:ext uri="{FF2B5EF4-FFF2-40B4-BE49-F238E27FC236}">
                  <a16:creationId xmlns:a16="http://schemas.microsoft.com/office/drawing/2014/main" id="{00000000-0008-0000-0700-0000D3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34</xdr:row>
          <xdr:rowOff>0</xdr:rowOff>
        </xdr:from>
        <xdr:to>
          <xdr:col>4</xdr:col>
          <xdr:colOff>184150</xdr:colOff>
          <xdr:row>34</xdr:row>
          <xdr:rowOff>622300</xdr:rowOff>
        </xdr:to>
        <xdr:sp macro="" textlink="">
          <xdr:nvSpPr>
            <xdr:cNvPr id="101588" name="Check Box 212" hidden="1">
              <a:extLst>
                <a:ext uri="{63B3BB69-23CF-44E3-9099-C40C66FF867C}">
                  <a14:compatExt spid="_x0000_s101588"/>
                </a:ext>
                <a:ext uri="{FF2B5EF4-FFF2-40B4-BE49-F238E27FC236}">
                  <a16:creationId xmlns:a16="http://schemas.microsoft.com/office/drawing/2014/main" id="{00000000-0008-0000-0700-0000D4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19</xdr:row>
          <xdr:rowOff>190500</xdr:rowOff>
        </xdr:from>
        <xdr:to>
          <xdr:col>3</xdr:col>
          <xdr:colOff>184150</xdr:colOff>
          <xdr:row>19</xdr:row>
          <xdr:rowOff>431800</xdr:rowOff>
        </xdr:to>
        <xdr:sp macro="" textlink="">
          <xdr:nvSpPr>
            <xdr:cNvPr id="101589" name="Check Box 213" hidden="1">
              <a:extLst>
                <a:ext uri="{63B3BB69-23CF-44E3-9099-C40C66FF867C}">
                  <a14:compatExt spid="_x0000_s101589"/>
                </a:ext>
                <a:ext uri="{FF2B5EF4-FFF2-40B4-BE49-F238E27FC236}">
                  <a16:creationId xmlns:a16="http://schemas.microsoft.com/office/drawing/2014/main" id="{00000000-0008-0000-0700-0000D5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19</xdr:row>
          <xdr:rowOff>190500</xdr:rowOff>
        </xdr:from>
        <xdr:to>
          <xdr:col>4</xdr:col>
          <xdr:colOff>184150</xdr:colOff>
          <xdr:row>19</xdr:row>
          <xdr:rowOff>431800</xdr:rowOff>
        </xdr:to>
        <xdr:sp macro="" textlink="">
          <xdr:nvSpPr>
            <xdr:cNvPr id="101590" name="Check Box 214" hidden="1">
              <a:extLst>
                <a:ext uri="{63B3BB69-23CF-44E3-9099-C40C66FF867C}">
                  <a14:compatExt spid="_x0000_s101590"/>
                </a:ext>
                <a:ext uri="{FF2B5EF4-FFF2-40B4-BE49-F238E27FC236}">
                  <a16:creationId xmlns:a16="http://schemas.microsoft.com/office/drawing/2014/main" id="{00000000-0008-0000-0700-0000D6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20</xdr:row>
          <xdr:rowOff>190500</xdr:rowOff>
        </xdr:from>
        <xdr:to>
          <xdr:col>3</xdr:col>
          <xdr:colOff>184150</xdr:colOff>
          <xdr:row>20</xdr:row>
          <xdr:rowOff>431800</xdr:rowOff>
        </xdr:to>
        <xdr:sp macro="" textlink="">
          <xdr:nvSpPr>
            <xdr:cNvPr id="101591" name="Check Box 215" hidden="1">
              <a:extLst>
                <a:ext uri="{63B3BB69-23CF-44E3-9099-C40C66FF867C}">
                  <a14:compatExt spid="_x0000_s101591"/>
                </a:ext>
                <a:ext uri="{FF2B5EF4-FFF2-40B4-BE49-F238E27FC236}">
                  <a16:creationId xmlns:a16="http://schemas.microsoft.com/office/drawing/2014/main" id="{00000000-0008-0000-0700-0000D7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20</xdr:row>
          <xdr:rowOff>190500</xdr:rowOff>
        </xdr:from>
        <xdr:to>
          <xdr:col>4</xdr:col>
          <xdr:colOff>184150</xdr:colOff>
          <xdr:row>20</xdr:row>
          <xdr:rowOff>431800</xdr:rowOff>
        </xdr:to>
        <xdr:sp macro="" textlink="">
          <xdr:nvSpPr>
            <xdr:cNvPr id="101592" name="Check Box 216" hidden="1">
              <a:extLst>
                <a:ext uri="{63B3BB69-23CF-44E3-9099-C40C66FF867C}">
                  <a14:compatExt spid="_x0000_s101592"/>
                </a:ext>
                <a:ext uri="{FF2B5EF4-FFF2-40B4-BE49-F238E27FC236}">
                  <a16:creationId xmlns:a16="http://schemas.microsoft.com/office/drawing/2014/main" id="{00000000-0008-0000-0700-0000D8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018075\Desktop\R7&#27096;&#24335;&#65288;EMS&#38500;&#12367;&#65289;\&#9733;&#27096;&#24335;13-1&#21495;&#21442;&#32771;_&#20107;&#26989;&#23455;&#32318;&#26360;_.xlsx" TargetMode="External"/><Relationship Id="rId1" Type="http://schemas.openxmlformats.org/officeDocument/2006/relationships/externalLinkPath" Target="/Users/018075/Desktop/R7&#27096;&#24335;&#65288;EMS&#38500;&#12367;&#65289;/&#9733;&#27096;&#24335;13-1&#21495;&#21442;&#32771;_&#20107;&#26989;&#23455;&#32318;&#26360;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1207/Box/&#12304;02_&#35506;&#25152;&#20849;&#26377;&#12305;05_02_&#28201;&#26262;&#21270;&#23550;&#31574;&#35506;/R04&#24180;&#24230;/&#20013;&#23567;&#25285;&#24403;/22_&#20107;&#26989;&#32773;&#25903;&#25588;/22_05_CO2&#25490;&#20986;&#21066;&#28187;&#35373;&#20633;&#23566;&#20837;&#35036;&#21161;/22_05_080_&#35373;&#20633;&#35036;&#21161;&#12288;&#65297;&#65298;&#26376;&#35036;&#27491;&#23550;&#24540;/&#35201;&#32177;&#12539;&#27096;&#24335;&#25913;&#27491;/&#27096;&#24335;&#31532;13&#21495;_&#23455;&#32318;&#22577;&#21578;&#26360;&#65288;&#32202;&#24613;&#23550;&#31574;&#26528;&#65289;03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事業実施者・事業内容"/>
      <sheetName val="資金計画"/>
      <sheetName val="比較図"/>
      <sheetName val="省エネ診断"/>
      <sheetName val="資産登録"/>
      <sheetName val="換算シート"/>
      <sheetName val="照明算定(導入前1)"/>
      <sheetName val="照明算定(導入後1)"/>
      <sheetName val="照明算定(導入前2)"/>
      <sheetName val="照明算定(導入後2)"/>
      <sheetName val="照明算定(導入前3)"/>
      <sheetName val="照明算定(導入後3)"/>
      <sheetName val="ボイラ排出量算定"/>
      <sheetName val="ボイラ排出量算定（追加)"/>
      <sheetName val="空調算定(導入前）"/>
      <sheetName val="空調算定（導入後）"/>
      <sheetName val="Sheet1"/>
      <sheetName val="排出量算定（太陽光）"/>
      <sheetName val="排出量算定(コンプレッサー）"/>
      <sheetName val="排出量算定(任意)"/>
    </sheetNames>
    <sheetDataSet>
      <sheetData sheetId="0">
        <row r="84">
          <cell r="A84" t="str">
            <v>農業・林業</v>
          </cell>
          <cell r="B84" t="str">
            <v>漁業</v>
          </cell>
          <cell r="C84" t="str">
            <v>鉱業・採石業・砂利採取業</v>
          </cell>
          <cell r="D84" t="str">
            <v>建設業</v>
          </cell>
          <cell r="E84" t="str">
            <v>製造業</v>
          </cell>
          <cell r="F84" t="str">
            <v>電気・ガス・熱供給・水道業</v>
          </cell>
          <cell r="G84" t="str">
            <v>情報通信業</v>
          </cell>
          <cell r="H84" t="str">
            <v>運輸業・郵便業</v>
          </cell>
          <cell r="I84" t="str">
            <v>卸売業・小売業</v>
          </cell>
          <cell r="J84" t="str">
            <v>金融業・保険業</v>
          </cell>
          <cell r="K84" t="str">
            <v>不動産業・物品賃貸業</v>
          </cell>
          <cell r="L84" t="str">
            <v>学術研究・専門・技術サービス業</v>
          </cell>
          <cell r="M84" t="str">
            <v>宿泊業・飲食サービス業</v>
          </cell>
          <cell r="N84" t="str">
            <v>生活関連サービス業・娯楽業</v>
          </cell>
          <cell r="O84" t="str">
            <v>教育・学習支援業</v>
          </cell>
          <cell r="P84" t="str">
            <v>医療・福祉</v>
          </cell>
          <cell r="Q84" t="str">
            <v>複合サービス事業</v>
          </cell>
          <cell r="R84" t="str">
            <v>サービス業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BB29" t="str">
            <v>1995年以前</v>
          </cell>
          <cell r="BC29">
            <v>1995</v>
          </cell>
          <cell r="BD29">
            <v>1.05</v>
          </cell>
          <cell r="BE29">
            <v>1.0416666666666667</v>
          </cell>
          <cell r="BF29">
            <v>0.03</v>
          </cell>
          <cell r="BG29">
            <v>0.15</v>
          </cell>
          <cell r="BH29">
            <v>0.09</v>
          </cell>
          <cell r="BI29">
            <v>0.7</v>
          </cell>
          <cell r="BJ29">
            <v>0.64</v>
          </cell>
          <cell r="BK29">
            <v>0.95499999999999996</v>
          </cell>
          <cell r="BL29">
            <v>0.86</v>
          </cell>
          <cell r="BM29">
            <v>0.90749999999999997</v>
          </cell>
        </row>
        <row r="30">
          <cell r="BB30" t="str">
            <v>1996年</v>
          </cell>
          <cell r="BC30">
            <v>1996</v>
          </cell>
          <cell r="BD30">
            <v>1.05</v>
          </cell>
          <cell r="BE30">
            <v>1.0416666666666667</v>
          </cell>
          <cell r="BF30">
            <v>-4.9875000000000003E-2</v>
          </cell>
          <cell r="BG30">
            <v>7.4999999999999997E-2</v>
          </cell>
          <cell r="BH30">
            <v>1.2562499999999997E-2</v>
          </cell>
          <cell r="BI30">
            <v>0.76100000000000001</v>
          </cell>
          <cell r="BJ30">
            <v>0.69550000000000001</v>
          </cell>
          <cell r="BK30">
            <v>1.0365</v>
          </cell>
          <cell r="BL30">
            <v>0.9345</v>
          </cell>
          <cell r="BM30">
            <v>0.98550000000000004</v>
          </cell>
        </row>
        <row r="31">
          <cell r="BB31" t="str">
            <v>1997年</v>
          </cell>
          <cell r="BC31">
            <v>1997</v>
          </cell>
          <cell r="BD31">
            <v>1.05</v>
          </cell>
          <cell r="BE31">
            <v>1.0416666666666667</v>
          </cell>
          <cell r="BF31">
            <v>-0.12975</v>
          </cell>
          <cell r="BG31">
            <v>0</v>
          </cell>
          <cell r="BH31">
            <v>-6.4875000000000002E-2</v>
          </cell>
          <cell r="BI31">
            <v>0.82199999999999995</v>
          </cell>
          <cell r="BJ31">
            <v>0.751</v>
          </cell>
          <cell r="BK31">
            <v>1.1179999999999999</v>
          </cell>
          <cell r="BL31">
            <v>1.0089999999999999</v>
          </cell>
          <cell r="BM31">
            <v>1.0634999999999999</v>
          </cell>
        </row>
        <row r="32">
          <cell r="BB32" t="str">
            <v>1998年</v>
          </cell>
          <cell r="BC32">
            <v>1998</v>
          </cell>
          <cell r="BD32">
            <v>1.05</v>
          </cell>
          <cell r="BE32">
            <v>1.0416666666666667</v>
          </cell>
          <cell r="BF32">
            <v>-0.20962500000000001</v>
          </cell>
          <cell r="BG32">
            <v>-7.4999999999999983E-2</v>
          </cell>
          <cell r="BH32">
            <v>-0.14231250000000001</v>
          </cell>
          <cell r="BI32">
            <v>0.88300000000000001</v>
          </cell>
          <cell r="BJ32">
            <v>0.80649999999999999</v>
          </cell>
          <cell r="BK32">
            <v>1.1995</v>
          </cell>
          <cell r="BL32">
            <v>1.0834999999999999</v>
          </cell>
          <cell r="BM32">
            <v>1.1415</v>
          </cell>
        </row>
        <row r="33">
          <cell r="BB33" t="str">
            <v>1999年</v>
          </cell>
          <cell r="BC33">
            <v>1999</v>
          </cell>
          <cell r="BD33">
            <v>1.05</v>
          </cell>
          <cell r="BE33">
            <v>1.0416666666666667</v>
          </cell>
          <cell r="BF33">
            <v>-0.28949999999999998</v>
          </cell>
          <cell r="BG33">
            <v>-0.15</v>
          </cell>
          <cell r="BH33">
            <v>-0.21975</v>
          </cell>
          <cell r="BI33">
            <v>0.94399999999999995</v>
          </cell>
          <cell r="BJ33">
            <v>0.86199999999999988</v>
          </cell>
          <cell r="BK33">
            <v>1.2809999999999999</v>
          </cell>
          <cell r="BL33">
            <v>1.1579999999999999</v>
          </cell>
          <cell r="BM33">
            <v>1.2195</v>
          </cell>
        </row>
        <row r="34">
          <cell r="BB34" t="str">
            <v>2000年</v>
          </cell>
          <cell r="BC34">
            <v>2000</v>
          </cell>
          <cell r="BD34">
            <v>1.05</v>
          </cell>
          <cell r="BE34">
            <v>1.0416666666666667</v>
          </cell>
          <cell r="BF34">
            <v>-0.36937500000000001</v>
          </cell>
          <cell r="BG34">
            <v>-0.22500000000000001</v>
          </cell>
          <cell r="BH34">
            <v>-0.29718749999999999</v>
          </cell>
          <cell r="BI34">
            <v>1.0049999999999999</v>
          </cell>
          <cell r="BJ34">
            <v>0.91749999999999998</v>
          </cell>
          <cell r="BK34">
            <v>1.3625</v>
          </cell>
          <cell r="BL34">
            <v>1.2324999999999999</v>
          </cell>
          <cell r="BM34">
            <v>1.2974999999999999</v>
          </cell>
        </row>
        <row r="35">
          <cell r="BB35" t="str">
            <v>2001年</v>
          </cell>
          <cell r="BC35">
            <v>2001</v>
          </cell>
          <cell r="BD35">
            <v>1.05</v>
          </cell>
          <cell r="BE35">
            <v>1.0416666666666667</v>
          </cell>
          <cell r="BF35">
            <v>-0.44925000000000004</v>
          </cell>
          <cell r="BG35">
            <v>-0.29999999999999993</v>
          </cell>
          <cell r="BH35">
            <v>-0.37462499999999999</v>
          </cell>
          <cell r="BI35">
            <v>1.0660000000000001</v>
          </cell>
          <cell r="BJ35">
            <v>0.97299999999999986</v>
          </cell>
          <cell r="BK35">
            <v>1.444</v>
          </cell>
          <cell r="BL35">
            <v>1.3069999999999999</v>
          </cell>
          <cell r="BM35">
            <v>1.3754999999999999</v>
          </cell>
        </row>
        <row r="36">
          <cell r="BB36" t="str">
            <v>2002年</v>
          </cell>
          <cell r="BC36">
            <v>2002</v>
          </cell>
          <cell r="BD36">
            <v>1.05</v>
          </cell>
          <cell r="BE36">
            <v>1.0416666666666667</v>
          </cell>
          <cell r="BF36">
            <v>-0.52912499999999996</v>
          </cell>
          <cell r="BG36">
            <v>-0.375</v>
          </cell>
          <cell r="BH36">
            <v>-0.45206249999999998</v>
          </cell>
          <cell r="BI36">
            <v>1.127</v>
          </cell>
          <cell r="BJ36">
            <v>1.0284999999999997</v>
          </cell>
          <cell r="BK36">
            <v>1.5255000000000001</v>
          </cell>
          <cell r="BL36">
            <v>1.3815</v>
          </cell>
          <cell r="BM36">
            <v>1.4535</v>
          </cell>
        </row>
        <row r="37">
          <cell r="BB37" t="str">
            <v>2003年</v>
          </cell>
          <cell r="BC37">
            <v>2003</v>
          </cell>
          <cell r="BD37">
            <v>1.05</v>
          </cell>
          <cell r="BE37">
            <v>1.0416666666666667</v>
          </cell>
          <cell r="BF37">
            <v>-0.60899999999999999</v>
          </cell>
          <cell r="BG37">
            <v>-0.44999999999999996</v>
          </cell>
          <cell r="BH37">
            <v>-0.52949999999999997</v>
          </cell>
          <cell r="BI37">
            <v>1.1880000000000002</v>
          </cell>
          <cell r="BJ37">
            <v>1.0839999999999999</v>
          </cell>
          <cell r="BK37">
            <v>1.607</v>
          </cell>
          <cell r="BL37">
            <v>1.456</v>
          </cell>
          <cell r="BM37">
            <v>1.5314999999999999</v>
          </cell>
        </row>
        <row r="38">
          <cell r="BB38" t="str">
            <v>2004年</v>
          </cell>
          <cell r="BC38">
            <v>2004</v>
          </cell>
          <cell r="BD38">
            <v>1.05</v>
          </cell>
          <cell r="BE38">
            <v>1.0416666666666667</v>
          </cell>
          <cell r="BF38">
            <v>-0.68887500000000002</v>
          </cell>
          <cell r="BG38">
            <v>-0.52499999999999991</v>
          </cell>
          <cell r="BH38">
            <v>-0.60693749999999991</v>
          </cell>
          <cell r="BI38">
            <v>1.2490000000000001</v>
          </cell>
          <cell r="BJ38">
            <v>1.1395</v>
          </cell>
          <cell r="BK38">
            <v>1.6884999999999999</v>
          </cell>
          <cell r="BL38">
            <v>1.5305</v>
          </cell>
          <cell r="BM38">
            <v>1.6094999999999999</v>
          </cell>
        </row>
        <row r="39">
          <cell r="BB39" t="str">
            <v>2005年</v>
          </cell>
          <cell r="BC39">
            <v>2005</v>
          </cell>
          <cell r="BD39">
            <v>1.05</v>
          </cell>
          <cell r="BE39">
            <v>1.0416666666666667</v>
          </cell>
          <cell r="BF39">
            <v>-0.77</v>
          </cell>
          <cell r="BG39">
            <v>-0.60499999999999998</v>
          </cell>
          <cell r="BH39">
            <v>-0.6875</v>
          </cell>
          <cell r="BI39">
            <v>1.31</v>
          </cell>
          <cell r="BJ39">
            <v>1.1950000000000001</v>
          </cell>
          <cell r="BK39">
            <v>1.77</v>
          </cell>
          <cell r="BL39">
            <v>1.605</v>
          </cell>
          <cell r="BM39">
            <v>1.6875</v>
          </cell>
        </row>
        <row r="40">
          <cell r="BB40" t="str">
            <v>2006年</v>
          </cell>
          <cell r="BC40">
            <v>2006</v>
          </cell>
          <cell r="BD40">
            <v>1.05</v>
          </cell>
          <cell r="BE40">
            <v>1.0416666666666667</v>
          </cell>
          <cell r="BF40">
            <v>-0.84087500000000004</v>
          </cell>
          <cell r="BG40">
            <v>-0.63575000000000004</v>
          </cell>
          <cell r="BH40">
            <v>-0.73831250000000004</v>
          </cell>
          <cell r="BI40">
            <v>1.363</v>
          </cell>
          <cell r="BJ40">
            <v>1.218</v>
          </cell>
          <cell r="BK40">
            <v>1.841</v>
          </cell>
          <cell r="BL40">
            <v>1.6359999999999999</v>
          </cell>
          <cell r="BM40">
            <v>1.7384999999999999</v>
          </cell>
        </row>
        <row r="41">
          <cell r="BB41" t="str">
            <v>2007年</v>
          </cell>
          <cell r="BC41">
            <v>2007</v>
          </cell>
          <cell r="BD41">
            <v>1.05</v>
          </cell>
          <cell r="BE41">
            <v>1.0416666666666667</v>
          </cell>
          <cell r="BF41">
            <v>-0.91175000000000006</v>
          </cell>
          <cell r="BG41">
            <v>-0.66649999999999998</v>
          </cell>
          <cell r="BH41">
            <v>-0.78912500000000008</v>
          </cell>
          <cell r="BI41">
            <v>1.4159999999999999</v>
          </cell>
          <cell r="BJ41">
            <v>1.2410000000000001</v>
          </cell>
          <cell r="BK41">
            <v>1.9119999999999999</v>
          </cell>
          <cell r="BL41">
            <v>1.667</v>
          </cell>
          <cell r="BM41">
            <v>1.7894999999999999</v>
          </cell>
        </row>
        <row r="42">
          <cell r="BB42" t="str">
            <v>2008年</v>
          </cell>
          <cell r="BC42">
            <v>2008</v>
          </cell>
          <cell r="BD42">
            <v>1.05</v>
          </cell>
          <cell r="BE42">
            <v>1.0416666666666667</v>
          </cell>
          <cell r="BF42">
            <v>-0.98262499999999997</v>
          </cell>
          <cell r="BG42">
            <v>-0.69724999999999993</v>
          </cell>
          <cell r="BH42">
            <v>-0.8399375</v>
          </cell>
          <cell r="BI42">
            <v>1.4689999999999999</v>
          </cell>
          <cell r="BJ42">
            <v>1.264</v>
          </cell>
          <cell r="BK42">
            <v>1.9830000000000001</v>
          </cell>
          <cell r="BL42">
            <v>1.698</v>
          </cell>
          <cell r="BM42">
            <v>1.8405</v>
          </cell>
        </row>
        <row r="43">
          <cell r="BB43" t="str">
            <v>2009年</v>
          </cell>
          <cell r="BC43">
            <v>2009</v>
          </cell>
          <cell r="BD43">
            <v>1.05</v>
          </cell>
          <cell r="BE43">
            <v>1.0416666666666667</v>
          </cell>
          <cell r="BF43">
            <v>-1.0535000000000001</v>
          </cell>
          <cell r="BG43">
            <v>-0.72799999999999998</v>
          </cell>
          <cell r="BH43">
            <v>-0.89075000000000004</v>
          </cell>
          <cell r="BI43">
            <v>1.522</v>
          </cell>
          <cell r="BJ43">
            <v>1.2870000000000001</v>
          </cell>
          <cell r="BK43">
            <v>2.0539999999999998</v>
          </cell>
          <cell r="BL43">
            <v>1.7290000000000001</v>
          </cell>
          <cell r="BM43">
            <v>1.8915</v>
          </cell>
        </row>
        <row r="44">
          <cell r="BB44" t="str">
            <v>2010年</v>
          </cell>
          <cell r="BC44">
            <v>2010</v>
          </cell>
          <cell r="BD44">
            <v>1.05</v>
          </cell>
          <cell r="BE44">
            <v>1.0416666666666667</v>
          </cell>
          <cell r="BF44">
            <v>-1.1243750000000001</v>
          </cell>
          <cell r="BG44">
            <v>-0.75875000000000004</v>
          </cell>
          <cell r="BH44">
            <v>-0.94156250000000008</v>
          </cell>
          <cell r="BI44">
            <v>1.575</v>
          </cell>
          <cell r="BJ44">
            <v>1.31</v>
          </cell>
          <cell r="BK44">
            <v>2.125</v>
          </cell>
          <cell r="BL44">
            <v>1.76</v>
          </cell>
          <cell r="BM44">
            <v>1.9424999999999999</v>
          </cell>
        </row>
        <row r="45">
          <cell r="BB45" t="str">
            <v>2011年</v>
          </cell>
          <cell r="BC45">
            <v>2011</v>
          </cell>
          <cell r="BD45">
            <v>1.05</v>
          </cell>
          <cell r="BE45">
            <v>1.0416666666666667</v>
          </cell>
          <cell r="BF45">
            <v>-1.1952499999999999</v>
          </cell>
          <cell r="BG45">
            <v>-0.78949999999999998</v>
          </cell>
          <cell r="BH45">
            <v>-0.99237500000000001</v>
          </cell>
          <cell r="BI45">
            <v>1.6279999999999999</v>
          </cell>
          <cell r="BJ45">
            <v>1.3330000000000002</v>
          </cell>
          <cell r="BK45">
            <v>2.1959999999999997</v>
          </cell>
          <cell r="BL45">
            <v>1.7909999999999999</v>
          </cell>
          <cell r="BM45">
            <v>1.9934999999999998</v>
          </cell>
        </row>
        <row r="46">
          <cell r="BB46" t="str">
            <v>2012年</v>
          </cell>
          <cell r="BC46">
            <v>2012</v>
          </cell>
          <cell r="BD46">
            <v>1.05</v>
          </cell>
          <cell r="BE46">
            <v>1.0416666666666667</v>
          </cell>
          <cell r="BF46">
            <v>-1.2661249999999999</v>
          </cell>
          <cell r="BG46">
            <v>-0.82024999999999992</v>
          </cell>
          <cell r="BH46">
            <v>-1.0431874999999999</v>
          </cell>
          <cell r="BI46">
            <v>1.6809999999999998</v>
          </cell>
          <cell r="BJ46">
            <v>1.3560000000000001</v>
          </cell>
          <cell r="BK46">
            <v>2.2669999999999999</v>
          </cell>
          <cell r="BL46">
            <v>1.8220000000000001</v>
          </cell>
          <cell r="BM46">
            <v>2.0445000000000002</v>
          </cell>
        </row>
        <row r="47">
          <cell r="BB47" t="str">
            <v>2013年</v>
          </cell>
          <cell r="BC47">
            <v>2013</v>
          </cell>
          <cell r="BD47">
            <v>1.05</v>
          </cell>
          <cell r="BE47">
            <v>1.0416666666666667</v>
          </cell>
          <cell r="BF47">
            <v>-1.337</v>
          </cell>
          <cell r="BG47">
            <v>-0.85099999999999998</v>
          </cell>
          <cell r="BH47">
            <v>-1.0939999999999999</v>
          </cell>
          <cell r="BI47">
            <v>1.734</v>
          </cell>
          <cell r="BJ47">
            <v>1.379</v>
          </cell>
          <cell r="BK47">
            <v>2.3380000000000001</v>
          </cell>
          <cell r="BL47">
            <v>1.853</v>
          </cell>
          <cell r="BM47">
            <v>2.0954999999999999</v>
          </cell>
        </row>
        <row r="48">
          <cell r="BB48" t="str">
            <v>2014年</v>
          </cell>
          <cell r="BC48">
            <v>2014</v>
          </cell>
          <cell r="BD48">
            <v>1.05</v>
          </cell>
          <cell r="BE48">
            <v>1.0416666666666667</v>
          </cell>
          <cell r="BF48">
            <v>-1.407875</v>
          </cell>
          <cell r="BG48">
            <v>-0.88175000000000003</v>
          </cell>
          <cell r="BH48">
            <v>-1.1448125</v>
          </cell>
          <cell r="BI48">
            <v>1.7869999999999999</v>
          </cell>
          <cell r="BJ48">
            <v>1.4020000000000001</v>
          </cell>
          <cell r="BK48">
            <v>2.4089999999999998</v>
          </cell>
          <cell r="BL48">
            <v>1.8840000000000001</v>
          </cell>
          <cell r="BM48">
            <v>2.1465000000000001</v>
          </cell>
        </row>
        <row r="49">
          <cell r="BB49" t="str">
            <v>2015年以降</v>
          </cell>
          <cell r="BC49">
            <v>2015</v>
          </cell>
          <cell r="BD49">
            <v>1.05</v>
          </cell>
          <cell r="BE49">
            <v>1.0416666666666667</v>
          </cell>
          <cell r="BF49">
            <v>-1.47875</v>
          </cell>
          <cell r="BG49">
            <v>-0.91249999999999998</v>
          </cell>
          <cell r="BH49">
            <v>-1.1956249999999999</v>
          </cell>
          <cell r="BI49">
            <v>1.8399999999999999</v>
          </cell>
          <cell r="BJ49">
            <v>1.425</v>
          </cell>
          <cell r="BK49">
            <v>2.48</v>
          </cell>
          <cell r="BL49">
            <v>1.915</v>
          </cell>
          <cell r="BM49">
            <v>2.1974999999999998</v>
          </cell>
        </row>
        <row r="50">
          <cell r="BB50" t="str">
            <v>不明</v>
          </cell>
          <cell r="BC50">
            <v>2009</v>
          </cell>
          <cell r="BD50">
            <v>1.05</v>
          </cell>
          <cell r="BE50">
            <v>1.0416666666666667</v>
          </cell>
          <cell r="BF50">
            <v>-1.5496249999999998</v>
          </cell>
          <cell r="BG50">
            <v>-0.94324999999999992</v>
          </cell>
          <cell r="BH50">
            <v>-1.2464374999999999</v>
          </cell>
          <cell r="BI50">
            <v>1.8929999999999998</v>
          </cell>
          <cell r="BJ50">
            <v>1.448</v>
          </cell>
          <cell r="BK50">
            <v>2.5510000000000002</v>
          </cell>
          <cell r="BL50">
            <v>1.9460000000000002</v>
          </cell>
          <cell r="BM50">
            <v>2.2484999999999999</v>
          </cell>
        </row>
        <row r="51">
          <cell r="BC51">
            <v>2016</v>
          </cell>
          <cell r="BD51">
            <v>1.05</v>
          </cell>
          <cell r="BE51">
            <v>1.0416666666666667</v>
          </cell>
          <cell r="BF51">
            <v>-1.6204999999999998</v>
          </cell>
          <cell r="BG51">
            <v>-0.97399999999999998</v>
          </cell>
          <cell r="BH51">
            <v>-1.29725</v>
          </cell>
          <cell r="BI51">
            <v>1.9459999999999997</v>
          </cell>
          <cell r="BJ51">
            <v>1.4710000000000001</v>
          </cell>
          <cell r="BK51">
            <v>2.6219999999999999</v>
          </cell>
          <cell r="BL51">
            <v>1.9770000000000001</v>
          </cell>
          <cell r="BM51">
            <v>2.2995000000000001</v>
          </cell>
        </row>
        <row r="52">
          <cell r="BC52">
            <v>2017</v>
          </cell>
          <cell r="BD52">
            <v>1.05</v>
          </cell>
          <cell r="BE52">
            <v>1.0416666666666667</v>
          </cell>
          <cell r="BF52">
            <v>-1.6913749999999999</v>
          </cell>
          <cell r="BG52">
            <v>-1.00475</v>
          </cell>
          <cell r="BH52">
            <v>-1.3480624999999999</v>
          </cell>
          <cell r="BI52">
            <v>1.9989999999999997</v>
          </cell>
          <cell r="BJ52">
            <v>1.494</v>
          </cell>
          <cell r="BK52">
            <v>2.6930000000000001</v>
          </cell>
          <cell r="BL52">
            <v>2.008</v>
          </cell>
          <cell r="BM52">
            <v>2.3505000000000003</v>
          </cell>
        </row>
        <row r="53">
          <cell r="BC53">
            <v>2018</v>
          </cell>
          <cell r="BD53">
            <v>1.05</v>
          </cell>
          <cell r="BE53">
            <v>1.0416666666666667</v>
          </cell>
          <cell r="BF53">
            <v>-1.7036249999999999</v>
          </cell>
          <cell r="BG53">
            <v>-1.0661250000000002</v>
          </cell>
          <cell r="BH53">
            <v>-1.3848750000000001</v>
          </cell>
          <cell r="BI53">
            <v>2.0110000000000001</v>
          </cell>
          <cell r="BJ53">
            <v>1.5427499999999998</v>
          </cell>
          <cell r="BK53">
            <v>2.7087499999999998</v>
          </cell>
          <cell r="BL53">
            <v>2.0732499999999998</v>
          </cell>
          <cell r="BM53">
            <v>2.391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実績報告書"/>
      <sheetName val="事業実施者・事業内容"/>
      <sheetName val="ボイラ排出量算定（追加)"/>
      <sheetName val="Sheet1"/>
      <sheetName val="事業費内訳"/>
      <sheetName val="導入設備詳細"/>
      <sheetName val="省エネ計画書"/>
      <sheetName val="CO2換算シート"/>
      <sheetName val="設置後の写真"/>
      <sheetName val="口座情報"/>
      <sheetName val="事業費内訳 (記入例)"/>
      <sheetName val="省エネ計画書 (記入例)"/>
    </sheetNames>
    <sheetDataSet>
      <sheetData sheetId="0"/>
      <sheetData sheetId="1">
        <row r="75">
          <cell r="A75" t="str">
            <v>農業・林業</v>
          </cell>
          <cell r="B75" t="str">
            <v>漁業</v>
          </cell>
          <cell r="C75" t="str">
            <v>鉱業・採石業・砂利採取業</v>
          </cell>
          <cell r="D75" t="str">
            <v>建設業</v>
          </cell>
          <cell r="E75" t="str">
            <v>製造業</v>
          </cell>
          <cell r="F75" t="str">
            <v>電気・ガス・熱供給・水道業</v>
          </cell>
          <cell r="G75" t="str">
            <v>情報通信業</v>
          </cell>
          <cell r="H75" t="str">
            <v>運輸業・郵便業</v>
          </cell>
          <cell r="I75" t="str">
            <v>卸売業・小売業</v>
          </cell>
          <cell r="J75" t="str">
            <v>金融業・保険業</v>
          </cell>
          <cell r="K75" t="str">
            <v>不動産業・物品賃貸業</v>
          </cell>
          <cell r="L75" t="str">
            <v>学術研究・専門・技術サービス業</v>
          </cell>
          <cell r="M75" t="str">
            <v>宿泊業・飲食サービス業</v>
          </cell>
          <cell r="N75" t="str">
            <v>生活関連サービス業・娯楽業</v>
          </cell>
          <cell r="O75" t="str">
            <v>教育・学習支援業</v>
          </cell>
          <cell r="P75" t="str">
            <v>医療・福祉</v>
          </cell>
          <cell r="Q75" t="str">
            <v>複合サービス事業</v>
          </cell>
          <cell r="R75" t="str">
            <v>サービス業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26" Type="http://schemas.openxmlformats.org/officeDocument/2006/relationships/ctrlProp" Target="../ctrlProps/ctrlProp25.xml"/><Relationship Id="rId39" Type="http://schemas.openxmlformats.org/officeDocument/2006/relationships/ctrlProp" Target="../ctrlProps/ctrlProp38.xml"/><Relationship Id="rId21" Type="http://schemas.openxmlformats.org/officeDocument/2006/relationships/ctrlProp" Target="../ctrlProps/ctrlProp20.xml"/><Relationship Id="rId34" Type="http://schemas.openxmlformats.org/officeDocument/2006/relationships/ctrlProp" Target="../ctrlProps/ctrlProp33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5.xml"/><Relationship Id="rId29" Type="http://schemas.openxmlformats.org/officeDocument/2006/relationships/ctrlProp" Target="../ctrlProps/ctrlProp2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5.xml"/><Relationship Id="rId11" Type="http://schemas.openxmlformats.org/officeDocument/2006/relationships/ctrlProp" Target="../ctrlProps/ctrlProp10.xml"/><Relationship Id="rId24" Type="http://schemas.openxmlformats.org/officeDocument/2006/relationships/ctrlProp" Target="../ctrlProps/ctrlProp23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5" Type="http://schemas.openxmlformats.org/officeDocument/2006/relationships/ctrlProp" Target="../ctrlProps/ctrlProp4.xml"/><Relationship Id="rId15" Type="http://schemas.openxmlformats.org/officeDocument/2006/relationships/ctrlProp" Target="../ctrlProps/ctrlProp14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36" Type="http://schemas.openxmlformats.org/officeDocument/2006/relationships/ctrlProp" Target="../ctrlProps/ctrlProp35.xml"/><Relationship Id="rId10" Type="http://schemas.openxmlformats.org/officeDocument/2006/relationships/ctrlProp" Target="../ctrlProps/ctrlProp9.xml"/><Relationship Id="rId19" Type="http://schemas.openxmlformats.org/officeDocument/2006/relationships/ctrlProp" Target="../ctrlProps/ctrlProp18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4" Type="http://schemas.openxmlformats.org/officeDocument/2006/relationships/ctrlProp" Target="../ctrlProps/ctrlProp13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43" Type="http://schemas.openxmlformats.org/officeDocument/2006/relationships/ctrlProp" Target="../ctrlProps/ctrlProp42.xml"/><Relationship Id="rId8" Type="http://schemas.openxmlformats.org/officeDocument/2006/relationships/ctrlProp" Target="../ctrlProps/ctrlProp7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25" Type="http://schemas.openxmlformats.org/officeDocument/2006/relationships/ctrlProp" Target="../ctrlProps/ctrlProp24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46" Type="http://schemas.openxmlformats.org/officeDocument/2006/relationships/ctrlProp" Target="../ctrlProps/ctrlProp45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DC2A2-FF81-4421-A92C-A96BCFB1E73F}">
  <sheetPr>
    <pageSetUpPr fitToPage="1"/>
  </sheetPr>
  <dimension ref="A1:AL80"/>
  <sheetViews>
    <sheetView tabSelected="1" view="pageBreakPreview" zoomScale="110" zoomScaleNormal="100" zoomScaleSheetLayoutView="110" workbookViewId="0">
      <selection activeCell="J5" sqref="J5"/>
    </sheetView>
  </sheetViews>
  <sheetFormatPr defaultColWidth="8.453125" defaultRowHeight="19.75" customHeight="1"/>
  <cols>
    <col min="1" max="34" width="2.453125" style="94" customWidth="1"/>
    <col min="35" max="36" width="2.6328125" style="3" customWidth="1"/>
    <col min="37" max="37" width="8.453125" style="3"/>
    <col min="38" max="38" width="14.6328125" style="3" hidden="1" customWidth="1"/>
    <col min="39" max="39" width="14.6328125" style="3" bestFit="1" customWidth="1"/>
    <col min="40" max="40" width="16.7265625" style="3" bestFit="1" customWidth="1"/>
    <col min="41" max="41" width="19.90625" style="3" bestFit="1" customWidth="1"/>
    <col min="42" max="42" width="12.453125" style="3" bestFit="1" customWidth="1"/>
    <col min="43" max="43" width="7.90625" style="3" bestFit="1" customWidth="1"/>
    <col min="44" max="44" width="12.453125" style="3" bestFit="1" customWidth="1"/>
    <col min="45" max="16384" width="8.453125" style="3"/>
  </cols>
  <sheetData>
    <row r="1" spans="1:34" ht="19.75" customHeight="1">
      <c r="B1" s="94" t="s">
        <v>459</v>
      </c>
    </row>
    <row r="2" spans="1:34" ht="19.75" customHeight="1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160" t="s">
        <v>392</v>
      </c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</row>
    <row r="3" spans="1:34" ht="19.75" customHeight="1">
      <c r="A3" s="99" t="s">
        <v>462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</row>
    <row r="4" spans="1:34" ht="19.75" customHeight="1">
      <c r="A4" s="147" t="s">
        <v>463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95"/>
      <c r="N4" s="95"/>
      <c r="O4" s="95"/>
      <c r="P4" s="95"/>
      <c r="Q4" s="95"/>
      <c r="R4" s="95"/>
      <c r="S4" s="95"/>
      <c r="T4" s="95"/>
      <c r="U4" s="95"/>
      <c r="V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</row>
    <row r="5" spans="1:34" ht="19.75" customHeight="1">
      <c r="B5" s="95"/>
      <c r="C5" s="95"/>
      <c r="D5" s="95"/>
      <c r="E5" s="95"/>
      <c r="F5" s="95"/>
      <c r="G5" s="95"/>
      <c r="H5" s="95"/>
      <c r="I5" s="95"/>
      <c r="J5" s="95"/>
      <c r="K5" s="95" t="s">
        <v>383</v>
      </c>
      <c r="L5" s="95"/>
      <c r="M5" s="95"/>
      <c r="N5" s="95"/>
      <c r="O5" s="101"/>
      <c r="P5" s="101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</row>
    <row r="6" spans="1:34" ht="19.75" customHeight="1">
      <c r="B6" s="95"/>
      <c r="C6" s="95"/>
      <c r="D6" s="95"/>
      <c r="E6" s="95"/>
      <c r="F6" s="95"/>
      <c r="G6" s="95"/>
      <c r="H6" s="95"/>
      <c r="I6" s="95"/>
      <c r="J6" s="95"/>
      <c r="K6" s="95" t="s">
        <v>384</v>
      </c>
      <c r="L6" s="95"/>
      <c r="M6" s="95"/>
      <c r="N6" s="95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</row>
    <row r="7" spans="1:34" ht="19.75" customHeight="1">
      <c r="B7" s="95"/>
      <c r="C7" s="95"/>
      <c r="D7" s="95"/>
      <c r="E7" s="95"/>
      <c r="F7" s="95"/>
      <c r="G7" s="95"/>
      <c r="H7" s="95"/>
      <c r="I7" s="95"/>
      <c r="J7" s="95"/>
      <c r="K7" s="95" t="s">
        <v>385</v>
      </c>
      <c r="L7" s="95"/>
      <c r="M7" s="95"/>
      <c r="N7" s="95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</row>
    <row r="8" spans="1:34" ht="19.75" customHeight="1">
      <c r="B8" s="95"/>
      <c r="C8" s="95"/>
      <c r="D8" s="95"/>
      <c r="E8" s="95"/>
      <c r="F8" s="95"/>
      <c r="G8" s="95"/>
      <c r="H8" s="95"/>
      <c r="I8" s="95"/>
      <c r="J8" s="95"/>
      <c r="K8" s="95" t="s">
        <v>393</v>
      </c>
      <c r="L8" s="95"/>
      <c r="M8" s="95"/>
      <c r="N8" s="95"/>
      <c r="O8" s="101"/>
      <c r="P8" s="101"/>
      <c r="Q8" s="101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</row>
    <row r="9" spans="1:34" ht="19.75" customHeight="1"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</row>
    <row r="10" spans="1:34" ht="19.75" customHeight="1">
      <c r="B10" s="95"/>
      <c r="C10" s="95"/>
      <c r="D10" s="95"/>
      <c r="E10" s="95"/>
      <c r="F10" s="95"/>
      <c r="G10" s="95"/>
      <c r="H10" s="95"/>
      <c r="I10" s="95"/>
      <c r="J10" s="95"/>
      <c r="K10" s="95" t="s">
        <v>386</v>
      </c>
      <c r="L10" s="95"/>
      <c r="M10" s="95"/>
      <c r="N10" s="95"/>
      <c r="O10" s="95"/>
      <c r="P10" s="95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</row>
    <row r="11" spans="1:34" ht="19.75" customHeight="1">
      <c r="B11" s="95"/>
      <c r="C11" s="95"/>
      <c r="D11" s="95"/>
      <c r="E11" s="95"/>
      <c r="F11" s="95"/>
      <c r="G11" s="95"/>
      <c r="H11" s="95"/>
      <c r="I11" s="95"/>
      <c r="J11" s="95"/>
      <c r="K11" s="95" t="s">
        <v>384</v>
      </c>
      <c r="L11" s="95"/>
      <c r="M11" s="95"/>
      <c r="N11" s="95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</row>
    <row r="12" spans="1:34" ht="19.75" customHeight="1">
      <c r="B12" s="95"/>
      <c r="C12" s="95"/>
      <c r="D12" s="95"/>
      <c r="E12" s="95"/>
      <c r="F12" s="95"/>
      <c r="G12" s="95"/>
      <c r="H12" s="95"/>
      <c r="I12" s="95"/>
      <c r="J12" s="95"/>
      <c r="K12" s="95" t="s">
        <v>385</v>
      </c>
      <c r="L12" s="95"/>
      <c r="M12" s="95"/>
      <c r="N12" s="95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</row>
    <row r="13" spans="1:34" ht="19.75" customHeight="1">
      <c r="B13" s="95"/>
      <c r="C13" s="95"/>
      <c r="D13" s="95"/>
      <c r="E13" s="95"/>
      <c r="F13" s="95"/>
      <c r="G13" s="95"/>
      <c r="H13" s="95"/>
      <c r="I13" s="95"/>
      <c r="J13" s="95"/>
      <c r="K13" s="95" t="s">
        <v>394</v>
      </c>
      <c r="L13" s="95"/>
      <c r="M13" s="95"/>
      <c r="N13" s="95"/>
      <c r="O13" s="95"/>
      <c r="P13" s="95"/>
      <c r="Q13" s="95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</row>
    <row r="14" spans="1:34" ht="19.75" customHeight="1"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</row>
    <row r="15" spans="1:34" ht="19.75" customHeight="1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</row>
    <row r="16" spans="1:34" ht="19.75" customHeight="1">
      <c r="A16" s="158" t="s">
        <v>464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</row>
    <row r="17" spans="1:35" ht="19.75" customHeight="1">
      <c r="A17" s="158" t="s">
        <v>465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</row>
    <row r="18" spans="1:35" ht="19.75" customHeight="1"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</row>
    <row r="19" spans="1:35" ht="19.75" customHeight="1">
      <c r="A19" s="165" t="s">
        <v>466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</row>
    <row r="20" spans="1:35" ht="19.75" customHeight="1">
      <c r="A20" s="165"/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</row>
    <row r="21" spans="1:35" ht="19.75" customHeight="1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</row>
    <row r="22" spans="1:35" ht="19.75" customHeight="1">
      <c r="A22" s="95" t="s">
        <v>388</v>
      </c>
      <c r="B22" s="95"/>
      <c r="C22" s="95"/>
      <c r="D22" s="95"/>
      <c r="E22" s="95"/>
      <c r="F22" s="95"/>
      <c r="G22" s="95"/>
      <c r="H22" s="95"/>
      <c r="I22" s="95"/>
      <c r="J22" s="166">
        <f>事業費内訳!V56</f>
        <v>0</v>
      </c>
      <c r="K22" s="166"/>
      <c r="L22" s="166"/>
      <c r="M22" s="166"/>
      <c r="N22" s="166"/>
      <c r="O22" s="166"/>
      <c r="P22" s="166"/>
      <c r="Q22" s="166"/>
      <c r="R22" s="166"/>
      <c r="S22" s="95" t="s">
        <v>389</v>
      </c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</row>
    <row r="23" spans="1:35" ht="19.75" customHeight="1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</row>
    <row r="24" spans="1:35" ht="19.75" customHeight="1">
      <c r="A24" s="95" t="s">
        <v>387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36"/>
    </row>
    <row r="25" spans="1:35" ht="19.75" customHeight="1">
      <c r="A25" s="164" t="s">
        <v>428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36"/>
    </row>
    <row r="26" spans="1:35" ht="19.75" customHeight="1">
      <c r="A26" s="164" t="s">
        <v>429</v>
      </c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36"/>
    </row>
    <row r="27" spans="1:35" ht="19.75" customHeight="1">
      <c r="A27" s="95" t="s">
        <v>430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36"/>
    </row>
    <row r="28" spans="1:35" ht="19.75" customHeight="1">
      <c r="A28" s="95" t="s">
        <v>443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</row>
    <row r="29" spans="1:35" ht="19.75" customHeight="1">
      <c r="A29" s="95" t="s">
        <v>445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</row>
    <row r="30" spans="1:35" ht="19.75" customHeight="1">
      <c r="A30" s="95" t="s">
        <v>446</v>
      </c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</row>
    <row r="31" spans="1:35" ht="19.75" customHeight="1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</row>
    <row r="32" spans="1:35" ht="19.75" customHeight="1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</row>
    <row r="33" spans="1:34" ht="19.75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</row>
    <row r="34" spans="1:34" ht="19.75" customHeight="1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</row>
    <row r="35" spans="1:34" ht="19.75" customHeight="1">
      <c r="A35" s="99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</row>
    <row r="36" spans="1:34" ht="19.75" customHeight="1">
      <c r="A36" s="100"/>
      <c r="B36" s="99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</row>
    <row r="37" spans="1:34" ht="19.75" customHeight="1">
      <c r="A37" s="99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</row>
    <row r="38" spans="1:34" ht="19.75" customHeight="1"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</row>
    <row r="39" spans="1:34" ht="19.75" customHeight="1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</row>
    <row r="42" spans="1:34" ht="19.75" customHeight="1">
      <c r="Q42" s="96"/>
      <c r="R42" s="96"/>
      <c r="S42" s="96"/>
      <c r="T42" s="96"/>
      <c r="AA42" s="98"/>
      <c r="AB42" s="97"/>
      <c r="AC42" s="97"/>
      <c r="AD42" s="97"/>
    </row>
    <row r="43" spans="1:34" ht="19.75" customHeight="1">
      <c r="G43" s="96"/>
      <c r="H43" s="97"/>
      <c r="I43" s="97"/>
      <c r="J43" s="97"/>
      <c r="Q43" s="96"/>
      <c r="R43" s="96"/>
      <c r="S43" s="96"/>
      <c r="T43" s="96"/>
      <c r="AA43" s="98"/>
      <c r="AB43" s="97"/>
      <c r="AC43" s="97"/>
      <c r="AD43" s="97"/>
    </row>
    <row r="44" spans="1:34" ht="19.75" customHeight="1">
      <c r="G44" s="96"/>
      <c r="H44" s="97"/>
      <c r="I44" s="97"/>
      <c r="J44" s="97"/>
      <c r="Q44" s="96"/>
      <c r="R44" s="96"/>
      <c r="S44" s="96"/>
      <c r="T44" s="96"/>
      <c r="AA44" s="98"/>
      <c r="AB44" s="97"/>
      <c r="AC44" s="97"/>
      <c r="AD44" s="97"/>
    </row>
    <row r="45" spans="1:34" ht="19.75" customHeight="1">
      <c r="G45" s="96"/>
      <c r="H45" s="97"/>
      <c r="I45" s="97"/>
      <c r="J45" s="97"/>
      <c r="Q45" s="96"/>
      <c r="R45" s="96"/>
      <c r="S45" s="96"/>
      <c r="T45" s="96"/>
      <c r="AA45" s="98"/>
      <c r="AB45" s="97"/>
      <c r="AC45" s="97"/>
      <c r="AD45" s="97"/>
    </row>
    <row r="46" spans="1:34" ht="19.75" customHeight="1">
      <c r="G46" s="96"/>
      <c r="H46" s="97"/>
      <c r="I46" s="97"/>
      <c r="J46" s="97"/>
      <c r="Q46" s="96"/>
      <c r="R46" s="96"/>
      <c r="S46" s="96"/>
      <c r="T46" s="96"/>
      <c r="AA46" s="98"/>
      <c r="AB46" s="97"/>
      <c r="AC46" s="97"/>
      <c r="AD46" s="97"/>
    </row>
    <row r="47" spans="1:34" ht="19.75" customHeight="1">
      <c r="G47" s="96"/>
      <c r="H47" s="97"/>
      <c r="I47" s="97"/>
      <c r="J47" s="97"/>
      <c r="Q47" s="96"/>
      <c r="R47" s="96"/>
      <c r="S47" s="96"/>
      <c r="T47" s="96"/>
      <c r="AA47" s="98"/>
      <c r="AB47" s="97"/>
      <c r="AC47" s="97"/>
      <c r="AD47" s="97"/>
    </row>
    <row r="48" spans="1:34" ht="19.75" customHeight="1">
      <c r="G48" s="96"/>
      <c r="H48" s="97"/>
      <c r="I48" s="97"/>
      <c r="J48" s="97"/>
      <c r="Q48" s="96"/>
      <c r="R48" s="96"/>
      <c r="S48" s="96"/>
      <c r="T48" s="96"/>
      <c r="AA48" s="98"/>
      <c r="AB48" s="97"/>
      <c r="AC48" s="97"/>
      <c r="AD48" s="97"/>
    </row>
    <row r="55" spans="1:38" s="93" customFormat="1" ht="19.7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L55" s="93" t="s">
        <v>166</v>
      </c>
    </row>
    <row r="56" spans="1:38" ht="19.7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L56" s="3" t="s">
        <v>167</v>
      </c>
    </row>
    <row r="57" spans="1:38" ht="19.7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L57" s="3" t="s">
        <v>168</v>
      </c>
    </row>
    <row r="58" spans="1:38" ht="19.7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L58" s="3" t="s">
        <v>169</v>
      </c>
    </row>
    <row r="59" spans="1:38" ht="19.7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38" ht="19.7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38" ht="19.7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38" ht="19.7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38" ht="19.7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38" ht="19.7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spans="1:36" ht="19.7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</row>
    <row r="66" spans="1:36" ht="19.7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</row>
    <row r="67" spans="1:36" ht="19.7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</row>
    <row r="68" spans="1:36" ht="19.7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</row>
    <row r="69" spans="1:36" ht="19.7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</row>
    <row r="70" spans="1:36" ht="19.7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</row>
    <row r="71" spans="1:36" ht="19.7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</row>
    <row r="72" spans="1:36" ht="19.7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</row>
    <row r="73" spans="1:36" ht="19.7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</row>
    <row r="74" spans="1:36" ht="19.7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6" ht="19.7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6" ht="19.7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6" ht="19.7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6" ht="19.7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6" ht="19.7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6" ht="19.7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</sheetData>
  <sheetProtection algorithmName="SHA-512" hashValue="baU3PQgY65J0VhK8u56va+1oYQXUkV0pw9JPodxcFA/ScsRIhSTTU3Q+WXm3EnaDJekQoGR9z8zxi2RhRQrEqQ==" saltValue="AWh/9uGWy+rxnQbYxC181g==" spinCount="100000" sheet="1" formatCells="0"/>
  <mergeCells count="15">
    <mergeCell ref="A25:AH25"/>
    <mergeCell ref="A26:AH26"/>
    <mergeCell ref="A17:AH17"/>
    <mergeCell ref="A19:AH20"/>
    <mergeCell ref="J22:R22"/>
    <mergeCell ref="W2:AH2"/>
    <mergeCell ref="O7:AH7"/>
    <mergeCell ref="O6:AH6"/>
    <mergeCell ref="Q5:AH5"/>
    <mergeCell ref="R8:AH8"/>
    <mergeCell ref="R13:AH13"/>
    <mergeCell ref="O12:AH12"/>
    <mergeCell ref="O11:AH11"/>
    <mergeCell ref="A16:AH16"/>
    <mergeCell ref="Q10:AH10"/>
  </mergeCells>
  <phoneticPr fontId="19"/>
  <conditionalFormatting sqref="O6:AH7 R8:AH8">
    <cfRule type="containsBlanks" dxfId="36" priority="2">
      <formula>LEN(TRIM(O6))=0</formula>
    </cfRule>
  </conditionalFormatting>
  <conditionalFormatting sqref="O11:AH12 R13:AH13">
    <cfRule type="containsBlanks" dxfId="35" priority="4">
      <formula>LEN(TRIM(O11))=0</formula>
    </cfRule>
  </conditionalFormatting>
  <dataValidations count="1">
    <dataValidation imeMode="on" allowBlank="1" showInputMessage="1" showErrorMessage="1" sqref="R13 O11:O12" xr:uid="{0728C8F5-6C83-4562-9F6D-2CFCC6C83231}"/>
  </dataValidations>
  <printOptions horizontalCentered="1"/>
  <pageMargins left="0.59055118110236227" right="0.59055118110236227" top="0.35433070866141736" bottom="0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2:AL83"/>
  <sheetViews>
    <sheetView view="pageBreakPreview" zoomScaleNormal="100" zoomScaleSheetLayoutView="100" workbookViewId="0">
      <selection activeCell="W3" sqref="W3:Y3"/>
    </sheetView>
  </sheetViews>
  <sheetFormatPr defaultColWidth="9" defaultRowHeight="18"/>
  <cols>
    <col min="1" max="34" width="2.6328125" style="94" customWidth="1"/>
    <col min="35" max="36" width="2.6328125" style="3" customWidth="1"/>
    <col min="37" max="37" width="9" style="3"/>
    <col min="38" max="38" width="14.6328125" style="3" hidden="1" customWidth="1"/>
    <col min="39" max="39" width="14.6328125" style="3" bestFit="1" customWidth="1"/>
    <col min="40" max="40" width="16.7265625" style="3" bestFit="1" customWidth="1"/>
    <col min="41" max="41" width="19.90625" style="3" bestFit="1" customWidth="1"/>
    <col min="42" max="42" width="12.453125" style="3" bestFit="1" customWidth="1"/>
    <col min="43" max="43" width="7.90625" style="3" bestFit="1" customWidth="1"/>
    <col min="44" max="44" width="12.453125" style="3" bestFit="1" customWidth="1"/>
    <col min="45" max="16384" width="9" style="3"/>
  </cols>
  <sheetData>
    <row r="2" spans="1:34">
      <c r="A2" s="118" t="s">
        <v>0</v>
      </c>
    </row>
    <row r="3" spans="1:34" ht="18" customHeight="1">
      <c r="A3" s="205" t="s">
        <v>2</v>
      </c>
      <c r="B3" s="206"/>
      <c r="C3" s="206"/>
      <c r="D3" s="207"/>
      <c r="E3" s="181" t="s">
        <v>35</v>
      </c>
      <c r="F3" s="182"/>
      <c r="G3" s="182"/>
      <c r="H3" s="182"/>
      <c r="I3" s="183"/>
      <c r="J3" s="227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9"/>
      <c r="W3" s="216" t="s">
        <v>500</v>
      </c>
      <c r="X3" s="216"/>
      <c r="Y3" s="216"/>
      <c r="Z3" s="230"/>
      <c r="AA3" s="231"/>
      <c r="AB3" s="231"/>
      <c r="AC3" s="231"/>
      <c r="AD3" s="231"/>
      <c r="AE3" s="231"/>
      <c r="AF3" s="231"/>
      <c r="AG3" s="231"/>
      <c r="AH3" s="232"/>
    </row>
    <row r="4" spans="1:34" ht="18" customHeight="1">
      <c r="A4" s="208"/>
      <c r="B4" s="209"/>
      <c r="C4" s="209"/>
      <c r="D4" s="210"/>
      <c r="E4" s="181" t="s">
        <v>33</v>
      </c>
      <c r="F4" s="182"/>
      <c r="G4" s="182"/>
      <c r="H4" s="182"/>
      <c r="I4" s="183"/>
      <c r="J4" s="181" t="s">
        <v>162</v>
      </c>
      <c r="K4" s="182"/>
      <c r="L4" s="182"/>
      <c r="M4" s="184"/>
      <c r="N4" s="168"/>
      <c r="O4" s="168"/>
      <c r="P4" s="168"/>
      <c r="Q4" s="168"/>
      <c r="R4" s="168"/>
      <c r="S4" s="182" t="s">
        <v>163</v>
      </c>
      <c r="T4" s="182"/>
      <c r="U4" s="182"/>
      <c r="V4" s="182"/>
      <c r="W4" s="184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9"/>
    </row>
    <row r="5" spans="1:34" ht="16.5">
      <c r="A5" s="208"/>
      <c r="B5" s="209"/>
      <c r="C5" s="209"/>
      <c r="D5" s="210"/>
      <c r="E5" s="196" t="s">
        <v>34</v>
      </c>
      <c r="F5" s="197"/>
      <c r="G5" s="197"/>
      <c r="H5" s="197"/>
      <c r="I5" s="198"/>
      <c r="J5" s="103" t="s">
        <v>152</v>
      </c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9"/>
    </row>
    <row r="6" spans="1:34" ht="27" customHeight="1">
      <c r="A6" s="208"/>
      <c r="B6" s="209"/>
      <c r="C6" s="209"/>
      <c r="D6" s="210"/>
      <c r="E6" s="199"/>
      <c r="F6" s="200"/>
      <c r="G6" s="200"/>
      <c r="H6" s="200"/>
      <c r="I6" s="201"/>
      <c r="J6" s="202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4"/>
    </row>
    <row r="7" spans="1:34" ht="27" customHeight="1">
      <c r="A7" s="208"/>
      <c r="B7" s="209"/>
      <c r="C7" s="209"/>
      <c r="D7" s="210"/>
      <c r="E7" s="218" t="s">
        <v>141</v>
      </c>
      <c r="F7" s="219"/>
      <c r="G7" s="172" t="s">
        <v>39</v>
      </c>
      <c r="H7" s="172"/>
      <c r="I7" s="173"/>
      <c r="J7" s="191"/>
      <c r="K7" s="192"/>
      <c r="L7" s="192"/>
      <c r="M7" s="192"/>
      <c r="N7" s="192"/>
      <c r="O7" s="192"/>
      <c r="P7" s="192"/>
      <c r="Q7" s="192"/>
      <c r="R7" s="192"/>
      <c r="S7" s="192"/>
      <c r="T7" s="188" t="s">
        <v>390</v>
      </c>
      <c r="U7" s="189"/>
      <c r="V7" s="189"/>
      <c r="W7" s="189"/>
      <c r="X7" s="190"/>
      <c r="Y7" s="174"/>
      <c r="Z7" s="175"/>
      <c r="AA7" s="175"/>
      <c r="AB7" s="175"/>
      <c r="AC7" s="175"/>
      <c r="AD7" s="175"/>
      <c r="AE7" s="175"/>
      <c r="AF7" s="175"/>
      <c r="AG7" s="186" t="s">
        <v>37</v>
      </c>
      <c r="AH7" s="187"/>
    </row>
    <row r="8" spans="1:34" ht="27" customHeight="1">
      <c r="A8" s="211"/>
      <c r="B8" s="212"/>
      <c r="C8" s="212"/>
      <c r="D8" s="213"/>
      <c r="E8" s="220"/>
      <c r="F8" s="221"/>
      <c r="G8" s="172" t="s">
        <v>40</v>
      </c>
      <c r="H8" s="172"/>
      <c r="I8" s="173"/>
      <c r="J8" s="191"/>
      <c r="K8" s="192"/>
      <c r="L8" s="192"/>
      <c r="M8" s="192"/>
      <c r="N8" s="192"/>
      <c r="O8" s="192"/>
      <c r="P8" s="192"/>
      <c r="Q8" s="192"/>
      <c r="R8" s="192"/>
      <c r="S8" s="192"/>
      <c r="T8" s="188" t="s">
        <v>161</v>
      </c>
      <c r="U8" s="189"/>
      <c r="V8" s="189"/>
      <c r="W8" s="189"/>
      <c r="X8" s="190"/>
      <c r="Y8" s="174"/>
      <c r="Z8" s="175"/>
      <c r="AA8" s="175"/>
      <c r="AB8" s="175"/>
      <c r="AC8" s="175"/>
      <c r="AD8" s="175"/>
      <c r="AE8" s="175"/>
      <c r="AF8" s="175"/>
      <c r="AG8" s="186" t="s">
        <v>36</v>
      </c>
      <c r="AH8" s="187"/>
    </row>
    <row r="9" spans="1:34" ht="20.149999999999999" customHeight="1">
      <c r="A9" s="171" t="s">
        <v>1</v>
      </c>
      <c r="B9" s="171"/>
      <c r="C9" s="171"/>
      <c r="D9" s="171"/>
      <c r="E9" s="181" t="s">
        <v>3</v>
      </c>
      <c r="F9" s="182"/>
      <c r="G9" s="182"/>
      <c r="H9" s="182"/>
      <c r="I9" s="183"/>
      <c r="J9" s="184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85"/>
      <c r="AC9" s="176" t="s">
        <v>171</v>
      </c>
      <c r="AD9" s="177"/>
      <c r="AE9" s="178"/>
      <c r="AF9" s="179"/>
      <c r="AG9" s="179"/>
      <c r="AH9" s="180"/>
    </row>
    <row r="10" spans="1:34" ht="16.5">
      <c r="A10" s="171"/>
      <c r="B10" s="171"/>
      <c r="C10" s="171"/>
      <c r="D10" s="171"/>
      <c r="E10" s="205" t="s">
        <v>4</v>
      </c>
      <c r="F10" s="206"/>
      <c r="G10" s="206"/>
      <c r="H10" s="206"/>
      <c r="I10" s="207"/>
      <c r="J10" s="104" t="s">
        <v>151</v>
      </c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9"/>
    </row>
    <row r="11" spans="1:34" ht="27" customHeight="1">
      <c r="A11" s="171"/>
      <c r="B11" s="171"/>
      <c r="C11" s="171"/>
      <c r="D11" s="171"/>
      <c r="E11" s="211"/>
      <c r="F11" s="212"/>
      <c r="G11" s="212"/>
      <c r="H11" s="212"/>
      <c r="I11" s="213"/>
      <c r="J11" s="191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192"/>
      <c r="AA11" s="192"/>
      <c r="AB11" s="192"/>
      <c r="AC11" s="192"/>
      <c r="AD11" s="192"/>
      <c r="AE11" s="192"/>
      <c r="AF11" s="192"/>
      <c r="AG11" s="192"/>
      <c r="AH11" s="217"/>
    </row>
    <row r="12" spans="1:34" ht="18" customHeight="1">
      <c r="A12" s="214" t="s">
        <v>164</v>
      </c>
      <c r="B12" s="171"/>
      <c r="C12" s="171"/>
      <c r="D12" s="171"/>
      <c r="E12" s="216" t="s">
        <v>6</v>
      </c>
      <c r="F12" s="216"/>
      <c r="G12" s="216"/>
      <c r="H12" s="195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4"/>
      <c r="T12" s="216" t="s">
        <v>5</v>
      </c>
      <c r="U12" s="216"/>
      <c r="V12" s="216"/>
      <c r="W12" s="233"/>
      <c r="X12" s="234"/>
      <c r="Y12" s="234"/>
      <c r="Z12" s="234"/>
      <c r="AA12" s="234"/>
      <c r="AB12" s="234"/>
      <c r="AC12" s="234"/>
      <c r="AD12" s="234"/>
      <c r="AE12" s="234"/>
      <c r="AF12" s="234"/>
      <c r="AG12" s="234"/>
      <c r="AH12" s="235"/>
    </row>
    <row r="13" spans="1:34" ht="18" customHeight="1">
      <c r="A13" s="171"/>
      <c r="B13" s="171"/>
      <c r="C13" s="171"/>
      <c r="D13" s="171"/>
      <c r="E13" s="171" t="s">
        <v>7</v>
      </c>
      <c r="F13" s="171"/>
      <c r="G13" s="171"/>
      <c r="H13" s="195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4"/>
      <c r="T13" s="216" t="s">
        <v>31</v>
      </c>
      <c r="U13" s="216"/>
      <c r="V13" s="216"/>
      <c r="W13" s="233"/>
      <c r="X13" s="234"/>
      <c r="Y13" s="234"/>
      <c r="Z13" s="234"/>
      <c r="AA13" s="234"/>
      <c r="AB13" s="234"/>
      <c r="AC13" s="234"/>
      <c r="AD13" s="234"/>
      <c r="AE13" s="234"/>
      <c r="AF13" s="234"/>
      <c r="AG13" s="234"/>
      <c r="AH13" s="235"/>
    </row>
    <row r="14" spans="1:34" ht="18" customHeight="1">
      <c r="A14" s="171"/>
      <c r="B14" s="171"/>
      <c r="C14" s="171"/>
      <c r="D14" s="171"/>
      <c r="E14" s="171" t="s">
        <v>172</v>
      </c>
      <c r="F14" s="171"/>
      <c r="G14" s="171"/>
      <c r="H14" s="195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4"/>
      <c r="T14" s="216" t="s">
        <v>173</v>
      </c>
      <c r="U14" s="216"/>
      <c r="V14" s="216"/>
      <c r="W14" s="236"/>
      <c r="X14" s="237"/>
      <c r="Y14" s="237"/>
      <c r="Z14" s="237"/>
      <c r="AA14" s="237"/>
      <c r="AB14" s="237"/>
      <c r="AC14" s="237"/>
      <c r="AD14" s="237"/>
      <c r="AE14" s="237"/>
      <c r="AF14" s="237"/>
      <c r="AG14" s="237"/>
      <c r="AH14" s="238"/>
    </row>
    <row r="15" spans="1:34" ht="16.5">
      <c r="A15" s="171"/>
      <c r="B15" s="171"/>
      <c r="C15" s="171"/>
      <c r="D15" s="171"/>
      <c r="E15" s="196" t="s">
        <v>9</v>
      </c>
      <c r="F15" s="197"/>
      <c r="G15" s="197"/>
      <c r="H15" s="197"/>
      <c r="I15" s="197"/>
      <c r="J15" s="103" t="s">
        <v>152</v>
      </c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  <c r="AA15" s="193"/>
      <c r="AB15" s="193"/>
      <c r="AC15" s="193"/>
      <c r="AD15" s="193"/>
      <c r="AE15" s="193"/>
      <c r="AF15" s="193"/>
      <c r="AG15" s="193"/>
      <c r="AH15" s="194"/>
    </row>
    <row r="16" spans="1:34" ht="27" customHeight="1">
      <c r="A16" s="171"/>
      <c r="B16" s="171"/>
      <c r="C16" s="171"/>
      <c r="D16" s="171"/>
      <c r="E16" s="199"/>
      <c r="F16" s="200"/>
      <c r="G16" s="200"/>
      <c r="H16" s="200"/>
      <c r="I16" s="200"/>
      <c r="J16" s="191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  <c r="AH16" s="217"/>
    </row>
    <row r="17" spans="1:35" ht="6" customHeight="1"/>
    <row r="18" spans="1:35">
      <c r="A18" s="215" t="s">
        <v>395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</row>
    <row r="19" spans="1:35" ht="18" customHeight="1">
      <c r="A19" s="171" t="s">
        <v>32</v>
      </c>
      <c r="B19" s="171"/>
      <c r="C19" s="171"/>
      <c r="D19" s="171"/>
      <c r="E19" s="181" t="s">
        <v>35</v>
      </c>
      <c r="F19" s="182"/>
      <c r="G19" s="182"/>
      <c r="H19" s="182"/>
      <c r="I19" s="183"/>
      <c r="J19" s="184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9"/>
    </row>
    <row r="20" spans="1:35" ht="18" customHeight="1">
      <c r="A20" s="171"/>
      <c r="B20" s="171"/>
      <c r="C20" s="171"/>
      <c r="D20" s="171"/>
      <c r="E20" s="181" t="s">
        <v>33</v>
      </c>
      <c r="F20" s="182"/>
      <c r="G20" s="182"/>
      <c r="H20" s="182"/>
      <c r="I20" s="183"/>
      <c r="J20" s="181" t="s">
        <v>162</v>
      </c>
      <c r="K20" s="182"/>
      <c r="L20" s="182"/>
      <c r="M20" s="179"/>
      <c r="N20" s="179"/>
      <c r="O20" s="179"/>
      <c r="P20" s="179"/>
      <c r="Q20" s="179"/>
      <c r="R20" s="179"/>
      <c r="S20" s="182" t="s">
        <v>163</v>
      </c>
      <c r="T20" s="182"/>
      <c r="U20" s="182"/>
      <c r="V20" s="18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3"/>
    </row>
    <row r="21" spans="1:35" ht="13" customHeight="1">
      <c r="A21" s="171"/>
      <c r="B21" s="171"/>
      <c r="C21" s="171"/>
      <c r="D21" s="171"/>
      <c r="E21" s="196" t="s">
        <v>34</v>
      </c>
      <c r="F21" s="197"/>
      <c r="G21" s="197"/>
      <c r="H21" s="197"/>
      <c r="I21" s="198"/>
      <c r="J21" s="103" t="s">
        <v>152</v>
      </c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193"/>
      <c r="AC21" s="193"/>
      <c r="AD21" s="193"/>
      <c r="AE21" s="193"/>
      <c r="AF21" s="193"/>
      <c r="AG21" s="193"/>
      <c r="AH21" s="194"/>
    </row>
    <row r="22" spans="1:35" ht="27" customHeight="1">
      <c r="A22" s="171"/>
      <c r="B22" s="171"/>
      <c r="C22" s="171"/>
      <c r="D22" s="171"/>
      <c r="E22" s="199"/>
      <c r="F22" s="200"/>
      <c r="G22" s="200"/>
      <c r="H22" s="200"/>
      <c r="I22" s="201"/>
      <c r="J22" s="191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217"/>
    </row>
    <row r="23" spans="1:35" ht="18" customHeight="1">
      <c r="A23" s="214" t="s">
        <v>164</v>
      </c>
      <c r="B23" s="171"/>
      <c r="C23" s="171"/>
      <c r="D23" s="171"/>
      <c r="E23" s="216" t="s">
        <v>6</v>
      </c>
      <c r="F23" s="216"/>
      <c r="G23" s="216"/>
      <c r="H23" s="195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4"/>
      <c r="T23" s="216" t="s">
        <v>5</v>
      </c>
      <c r="U23" s="216"/>
      <c r="V23" s="216"/>
      <c r="W23" s="224"/>
      <c r="X23" s="225"/>
      <c r="Y23" s="225"/>
      <c r="Z23" s="225"/>
      <c r="AA23" s="225"/>
      <c r="AB23" s="225"/>
      <c r="AC23" s="225"/>
      <c r="AD23" s="225"/>
      <c r="AE23" s="225"/>
      <c r="AF23" s="225"/>
      <c r="AG23" s="225"/>
      <c r="AH23" s="226"/>
      <c r="AI23" s="92"/>
    </row>
    <row r="24" spans="1:35" ht="18" customHeight="1">
      <c r="A24" s="171"/>
      <c r="B24" s="171"/>
      <c r="C24" s="171"/>
      <c r="D24" s="171"/>
      <c r="E24" s="216" t="s">
        <v>7</v>
      </c>
      <c r="F24" s="216"/>
      <c r="G24" s="216"/>
      <c r="H24" s="195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4"/>
      <c r="T24" s="216" t="s">
        <v>31</v>
      </c>
      <c r="U24" s="216"/>
      <c r="V24" s="216"/>
      <c r="W24" s="224"/>
      <c r="X24" s="225"/>
      <c r="Y24" s="225"/>
      <c r="Z24" s="225"/>
      <c r="AA24" s="225"/>
      <c r="AB24" s="225"/>
      <c r="AC24" s="225"/>
      <c r="AD24" s="225"/>
      <c r="AE24" s="225"/>
      <c r="AF24" s="225"/>
      <c r="AG24" s="225"/>
      <c r="AH24" s="226"/>
      <c r="AI24" s="92"/>
    </row>
    <row r="25" spans="1:35" ht="18" customHeight="1">
      <c r="A25" s="171"/>
      <c r="B25" s="171"/>
      <c r="C25" s="171"/>
      <c r="D25" s="171"/>
      <c r="E25" s="171" t="s">
        <v>8</v>
      </c>
      <c r="F25" s="171"/>
      <c r="G25" s="171"/>
      <c r="H25" s="195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4"/>
      <c r="T25" s="216" t="s">
        <v>38</v>
      </c>
      <c r="U25" s="216"/>
      <c r="V25" s="216"/>
      <c r="W25" s="195"/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4"/>
      <c r="AI25" s="92"/>
    </row>
    <row r="26" spans="1:35" ht="13" customHeight="1">
      <c r="A26" s="171"/>
      <c r="B26" s="171"/>
      <c r="C26" s="171"/>
      <c r="D26" s="171"/>
      <c r="E26" s="196" t="s">
        <v>9</v>
      </c>
      <c r="F26" s="197"/>
      <c r="G26" s="197"/>
      <c r="H26" s="197"/>
      <c r="I26" s="197"/>
      <c r="J26" s="103" t="s">
        <v>152</v>
      </c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193"/>
      <c r="Z26" s="193"/>
      <c r="AA26" s="193"/>
      <c r="AB26" s="193"/>
      <c r="AC26" s="193"/>
      <c r="AD26" s="193"/>
      <c r="AE26" s="193"/>
      <c r="AF26" s="193"/>
      <c r="AG26" s="193"/>
      <c r="AH26" s="194"/>
      <c r="AI26" s="36"/>
    </row>
    <row r="27" spans="1:35" ht="30" customHeight="1">
      <c r="A27" s="171"/>
      <c r="B27" s="171"/>
      <c r="C27" s="171"/>
      <c r="D27" s="171"/>
      <c r="E27" s="199"/>
      <c r="F27" s="200"/>
      <c r="G27" s="200"/>
      <c r="H27" s="200"/>
      <c r="I27" s="200"/>
      <c r="J27" s="191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  <c r="AH27" s="217"/>
    </row>
    <row r="28" spans="1:35" ht="20.149999999999999" customHeight="1">
      <c r="G28" s="96"/>
      <c r="H28" s="97"/>
      <c r="I28" s="97"/>
      <c r="J28" s="97"/>
      <c r="Q28" s="96"/>
      <c r="R28" s="96"/>
      <c r="S28" s="96"/>
      <c r="T28" s="96"/>
      <c r="AA28" s="98"/>
      <c r="AB28" s="97"/>
      <c r="AC28" s="97"/>
      <c r="AD28" s="97"/>
    </row>
    <row r="29" spans="1:35" ht="20.149999999999999" customHeight="1">
      <c r="A29" s="146" t="s">
        <v>421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AA29" s="98"/>
      <c r="AB29" s="97"/>
      <c r="AC29" s="97"/>
      <c r="AD29" s="97"/>
    </row>
    <row r="30" spans="1:35" ht="20.149999999999999" customHeight="1">
      <c r="A30" s="170" t="s">
        <v>422</v>
      </c>
      <c r="B30" s="170"/>
      <c r="C30" s="170"/>
      <c r="D30" s="170"/>
      <c r="E30" s="170"/>
      <c r="F30" s="170" t="s">
        <v>423</v>
      </c>
      <c r="G30" s="170"/>
      <c r="H30" s="170"/>
      <c r="I30" s="167"/>
      <c r="J30" s="167"/>
      <c r="K30" s="167"/>
      <c r="L30" s="170" t="s">
        <v>424</v>
      </c>
      <c r="M30" s="170"/>
      <c r="N30" s="167"/>
      <c r="O30" s="167"/>
      <c r="P30" s="167"/>
      <c r="Q30" s="170" t="s">
        <v>425</v>
      </c>
      <c r="R30" s="170"/>
      <c r="S30" s="167"/>
      <c r="T30" s="167"/>
      <c r="U30" s="167"/>
      <c r="V30" s="170" t="s">
        <v>426</v>
      </c>
      <c r="W30" s="170"/>
      <c r="AA30" s="98"/>
      <c r="AB30" s="97"/>
      <c r="AC30" s="97"/>
      <c r="AD30" s="97"/>
    </row>
    <row r="31" spans="1:35" ht="20.149999999999999" customHeight="1">
      <c r="A31" s="170"/>
      <c r="B31" s="170"/>
      <c r="C31" s="170"/>
      <c r="D31" s="170"/>
      <c r="E31" s="170"/>
      <c r="F31" s="170"/>
      <c r="G31" s="170"/>
      <c r="H31" s="170"/>
      <c r="I31" s="167"/>
      <c r="J31" s="167"/>
      <c r="K31" s="167"/>
      <c r="L31" s="170"/>
      <c r="M31" s="170"/>
      <c r="N31" s="167"/>
      <c r="O31" s="167"/>
      <c r="P31" s="167"/>
      <c r="Q31" s="170"/>
      <c r="R31" s="170"/>
      <c r="S31" s="167"/>
      <c r="T31" s="167"/>
      <c r="U31" s="167"/>
      <c r="V31" s="170"/>
      <c r="W31" s="170"/>
      <c r="AA31" s="98"/>
      <c r="AB31" s="97"/>
      <c r="AC31" s="97"/>
      <c r="AD31" s="97"/>
    </row>
    <row r="32" spans="1:35" ht="20.149999999999999" customHeight="1">
      <c r="A32" s="170"/>
      <c r="B32" s="170"/>
      <c r="C32" s="170"/>
      <c r="D32" s="170"/>
      <c r="E32" s="170"/>
      <c r="F32" s="170"/>
      <c r="G32" s="170"/>
      <c r="H32" s="170"/>
      <c r="I32" s="167"/>
      <c r="J32" s="167"/>
      <c r="K32" s="167"/>
      <c r="L32" s="170"/>
      <c r="M32" s="170"/>
      <c r="N32" s="167"/>
      <c r="O32" s="167"/>
      <c r="P32" s="167"/>
      <c r="Q32" s="170"/>
      <c r="R32" s="170"/>
      <c r="S32" s="167"/>
      <c r="T32" s="167"/>
      <c r="U32" s="167"/>
      <c r="V32" s="170"/>
      <c r="W32" s="170"/>
      <c r="AA32" s="98"/>
      <c r="AB32" s="97"/>
      <c r="AC32" s="97"/>
      <c r="AD32" s="97"/>
    </row>
    <row r="33" spans="1:30" ht="20.149999999999999" customHeight="1">
      <c r="A33" s="170" t="s">
        <v>427</v>
      </c>
      <c r="B33" s="170"/>
      <c r="C33" s="170"/>
      <c r="D33" s="170"/>
      <c r="E33" s="170"/>
      <c r="F33" s="170" t="s">
        <v>423</v>
      </c>
      <c r="G33" s="170"/>
      <c r="H33" s="170"/>
      <c r="I33" s="167"/>
      <c r="J33" s="167"/>
      <c r="K33" s="167"/>
      <c r="L33" s="170" t="s">
        <v>424</v>
      </c>
      <c r="M33" s="170"/>
      <c r="N33" s="167"/>
      <c r="O33" s="167"/>
      <c r="P33" s="167"/>
      <c r="Q33" s="170" t="s">
        <v>425</v>
      </c>
      <c r="R33" s="170"/>
      <c r="S33" s="167"/>
      <c r="T33" s="167"/>
      <c r="U33" s="167"/>
      <c r="V33" s="170" t="s">
        <v>426</v>
      </c>
      <c r="W33" s="170"/>
      <c r="AA33" s="98"/>
      <c r="AB33" s="97"/>
      <c r="AC33" s="97"/>
      <c r="AD33" s="97"/>
    </row>
    <row r="34" spans="1:30" ht="20.149999999999999" customHeight="1">
      <c r="A34" s="170"/>
      <c r="B34" s="170"/>
      <c r="C34" s="170"/>
      <c r="D34" s="170"/>
      <c r="E34" s="170"/>
      <c r="F34" s="170"/>
      <c r="G34" s="170"/>
      <c r="H34" s="170"/>
      <c r="I34" s="167"/>
      <c r="J34" s="167"/>
      <c r="K34" s="167"/>
      <c r="L34" s="170"/>
      <c r="M34" s="170"/>
      <c r="N34" s="167"/>
      <c r="O34" s="167"/>
      <c r="P34" s="167"/>
      <c r="Q34" s="170"/>
      <c r="R34" s="170"/>
      <c r="S34" s="167"/>
      <c r="T34" s="167"/>
      <c r="U34" s="167"/>
      <c r="V34" s="170"/>
      <c r="W34" s="170"/>
      <c r="AA34" s="98"/>
      <c r="AB34" s="97"/>
      <c r="AC34" s="97"/>
      <c r="AD34" s="97"/>
    </row>
    <row r="35" spans="1:30" ht="20.149999999999999" customHeight="1">
      <c r="A35" s="170"/>
      <c r="B35" s="170"/>
      <c r="C35" s="170"/>
      <c r="D35" s="170"/>
      <c r="E35" s="170"/>
      <c r="F35" s="170"/>
      <c r="G35" s="170"/>
      <c r="H35" s="170"/>
      <c r="I35" s="167"/>
      <c r="J35" s="167"/>
      <c r="K35" s="167"/>
      <c r="L35" s="170"/>
      <c r="M35" s="170"/>
      <c r="N35" s="167"/>
      <c r="O35" s="167"/>
      <c r="P35" s="167"/>
      <c r="Q35" s="170"/>
      <c r="R35" s="170"/>
      <c r="S35" s="167"/>
      <c r="T35" s="167"/>
      <c r="U35" s="167"/>
      <c r="V35" s="170"/>
      <c r="W35" s="170"/>
      <c r="AA35" s="98"/>
      <c r="AB35" s="97"/>
      <c r="AC35" s="97"/>
      <c r="AD35" s="97"/>
    </row>
    <row r="36" spans="1:30" ht="20.149999999999999" customHeight="1">
      <c r="G36" s="96"/>
      <c r="H36" s="97"/>
      <c r="I36" s="97"/>
      <c r="J36" s="97"/>
      <c r="Q36" s="96"/>
      <c r="R36" s="96"/>
      <c r="S36" s="96"/>
      <c r="T36" s="96"/>
      <c r="AA36" s="98"/>
      <c r="AB36" s="97"/>
      <c r="AC36" s="97"/>
      <c r="AD36" s="97"/>
    </row>
    <row r="37" spans="1:30" ht="20.149999999999999" customHeight="1">
      <c r="G37" s="96"/>
      <c r="H37" s="97"/>
      <c r="I37" s="97"/>
      <c r="J37" s="97"/>
      <c r="Q37" s="96"/>
      <c r="R37" s="96"/>
      <c r="S37" s="96"/>
      <c r="T37" s="96"/>
      <c r="AA37" s="98"/>
      <c r="AB37" s="97"/>
      <c r="AC37" s="97"/>
      <c r="AD37" s="97"/>
    </row>
    <row r="38" spans="1:30" ht="20.149999999999999" customHeight="1">
      <c r="G38" s="96"/>
      <c r="H38" s="97"/>
      <c r="I38" s="97"/>
      <c r="J38" s="97"/>
      <c r="Q38" s="96"/>
      <c r="R38" s="96"/>
      <c r="S38" s="96"/>
      <c r="T38" s="96"/>
      <c r="AA38" s="98"/>
      <c r="AB38" s="97"/>
      <c r="AC38" s="97"/>
      <c r="AD38" s="97"/>
    </row>
    <row r="39" spans="1:30" ht="20.149999999999999" customHeight="1">
      <c r="G39" s="96"/>
      <c r="H39" s="97"/>
      <c r="I39" s="97"/>
      <c r="J39" s="97"/>
      <c r="Q39" s="96"/>
      <c r="R39" s="96"/>
      <c r="S39" s="96"/>
      <c r="T39" s="96"/>
      <c r="AA39" s="98"/>
      <c r="AB39" s="97"/>
      <c r="AC39" s="97"/>
      <c r="AD39" s="97"/>
    </row>
    <row r="40" spans="1:30" ht="20.149999999999999" customHeight="1">
      <c r="G40" s="96"/>
      <c r="H40" s="97"/>
      <c r="I40" s="97"/>
      <c r="J40" s="97"/>
      <c r="Q40" s="96"/>
      <c r="R40" s="96"/>
      <c r="S40" s="96"/>
      <c r="T40" s="96"/>
      <c r="AA40" s="98"/>
      <c r="AB40" s="97"/>
      <c r="AC40" s="97"/>
      <c r="AD40" s="97"/>
    </row>
    <row r="41" spans="1:30" ht="20.149999999999999" customHeight="1">
      <c r="G41" s="96"/>
      <c r="H41" s="97"/>
      <c r="I41" s="97"/>
      <c r="J41" s="97"/>
      <c r="Q41" s="96"/>
      <c r="R41" s="96"/>
      <c r="S41" s="96"/>
      <c r="T41" s="96"/>
      <c r="AA41" s="98"/>
      <c r="AB41" s="97"/>
      <c r="AC41" s="97"/>
      <c r="AD41" s="97"/>
    </row>
    <row r="42" spans="1:30" ht="20.149999999999999" customHeight="1">
      <c r="G42" s="96"/>
      <c r="H42" s="97"/>
      <c r="I42" s="97"/>
      <c r="J42" s="97"/>
      <c r="Q42" s="96"/>
      <c r="R42" s="96"/>
      <c r="S42" s="96"/>
      <c r="T42" s="96"/>
      <c r="AA42" s="98"/>
      <c r="AB42" s="97"/>
      <c r="AC42" s="97"/>
      <c r="AD42" s="97"/>
    </row>
    <row r="43" spans="1:30" ht="20.149999999999999" customHeight="1">
      <c r="G43" s="96"/>
      <c r="H43" s="97"/>
      <c r="I43" s="97"/>
      <c r="J43" s="97"/>
      <c r="Q43" s="96"/>
      <c r="R43" s="96"/>
      <c r="S43" s="96"/>
      <c r="T43" s="96"/>
      <c r="AA43" s="98"/>
      <c r="AB43" s="97"/>
      <c r="AC43" s="97"/>
      <c r="AD43" s="97"/>
    </row>
    <row r="44" spans="1:30" ht="20.149999999999999" customHeight="1">
      <c r="G44" s="96"/>
      <c r="H44" s="97"/>
      <c r="I44" s="97"/>
      <c r="J44" s="97"/>
      <c r="Q44" s="96"/>
      <c r="R44" s="96"/>
      <c r="S44" s="96"/>
      <c r="T44" s="96"/>
      <c r="AA44" s="98"/>
      <c r="AB44" s="97"/>
      <c r="AC44" s="97"/>
      <c r="AD44" s="97"/>
    </row>
    <row r="45" spans="1:30" ht="20.149999999999999" customHeight="1">
      <c r="G45" s="96"/>
      <c r="H45" s="97"/>
      <c r="I45" s="97"/>
      <c r="J45" s="97"/>
      <c r="Q45" s="96"/>
      <c r="R45" s="96"/>
      <c r="S45" s="96"/>
      <c r="T45" s="96"/>
      <c r="AA45" s="98"/>
      <c r="AB45" s="97"/>
      <c r="AC45" s="97"/>
      <c r="AD45" s="97"/>
    </row>
    <row r="46" spans="1:30" ht="20.149999999999999" customHeight="1">
      <c r="G46" s="96"/>
      <c r="H46" s="97"/>
      <c r="I46" s="97"/>
      <c r="J46" s="97"/>
      <c r="Q46" s="96"/>
      <c r="R46" s="96"/>
      <c r="S46" s="96"/>
      <c r="T46" s="96"/>
      <c r="AA46" s="98"/>
      <c r="AB46" s="97"/>
      <c r="AC46" s="97"/>
      <c r="AD46" s="97"/>
    </row>
    <row r="47" spans="1:30" ht="20.149999999999999" customHeight="1">
      <c r="G47" s="96"/>
      <c r="H47" s="97"/>
      <c r="I47" s="97"/>
      <c r="J47" s="97"/>
      <c r="Q47" s="96"/>
      <c r="R47" s="96"/>
      <c r="S47" s="96"/>
      <c r="T47" s="96"/>
      <c r="AA47" s="98"/>
      <c r="AB47" s="97"/>
      <c r="AC47" s="97"/>
      <c r="AD47" s="97"/>
    </row>
    <row r="48" spans="1:30" ht="20.149999999999999" customHeight="1">
      <c r="G48" s="96"/>
      <c r="H48" s="97"/>
      <c r="I48" s="97"/>
      <c r="J48" s="97"/>
      <c r="Q48" s="96"/>
      <c r="R48" s="96"/>
      <c r="S48" s="96"/>
      <c r="T48" s="96"/>
      <c r="AA48" s="98"/>
      <c r="AB48" s="97"/>
      <c r="AC48" s="97"/>
      <c r="AD48" s="97"/>
    </row>
    <row r="49" spans="1:38" ht="20.149999999999999" customHeight="1">
      <c r="G49" s="96"/>
      <c r="H49" s="97"/>
      <c r="I49" s="97"/>
      <c r="J49" s="97"/>
      <c r="Q49" s="96"/>
      <c r="R49" s="96"/>
      <c r="S49" s="96"/>
      <c r="T49" s="96"/>
      <c r="AA49" s="98"/>
      <c r="AB49" s="97"/>
      <c r="AC49" s="97"/>
      <c r="AD49" s="97"/>
    </row>
    <row r="50" spans="1:38" ht="20.149999999999999" customHeight="1">
      <c r="G50" s="96"/>
      <c r="H50" s="97"/>
      <c r="I50" s="97"/>
      <c r="J50" s="97"/>
      <c r="Q50" s="96"/>
      <c r="R50" s="96"/>
      <c r="S50" s="96"/>
      <c r="T50" s="96"/>
      <c r="AA50" s="98"/>
      <c r="AB50" s="97"/>
      <c r="AC50" s="97"/>
      <c r="AD50" s="97"/>
    </row>
    <row r="51" spans="1:38" ht="20.149999999999999" customHeight="1">
      <c r="G51" s="96"/>
      <c r="H51" s="97"/>
      <c r="I51" s="97"/>
      <c r="J51" s="97"/>
      <c r="Q51" s="96"/>
      <c r="R51" s="96"/>
      <c r="S51" s="96"/>
      <c r="T51" s="96"/>
      <c r="AA51" s="98"/>
      <c r="AB51" s="97"/>
      <c r="AC51" s="97"/>
      <c r="AD51" s="97"/>
    </row>
    <row r="52" spans="1:38" ht="20.149999999999999" customHeight="1">
      <c r="G52" s="96"/>
      <c r="H52" s="97"/>
      <c r="I52" s="97"/>
      <c r="J52" s="97"/>
      <c r="Q52" s="96"/>
      <c r="R52" s="96"/>
      <c r="S52" s="96"/>
      <c r="T52" s="96"/>
      <c r="AA52" s="98"/>
      <c r="AB52" s="97"/>
      <c r="AC52" s="97"/>
      <c r="AD52" s="97"/>
    </row>
    <row r="53" spans="1:38" ht="20.149999999999999" customHeight="1"/>
    <row r="54" spans="1:38" ht="20.149999999999999" customHeight="1"/>
    <row r="55" spans="1:38" ht="20.149999999999999" customHeight="1"/>
    <row r="58" spans="1:38" ht="13.5" customHeight="1"/>
    <row r="59" spans="1:38" s="93" customFormat="1" ht="13" hidden="1" customHeight="1" thickBot="1">
      <c r="A59" s="105" t="s">
        <v>142</v>
      </c>
      <c r="B59" s="105" t="s">
        <v>41</v>
      </c>
      <c r="C59" s="105" t="s">
        <v>143</v>
      </c>
      <c r="D59" s="105" t="s">
        <v>43</v>
      </c>
      <c r="E59" s="105" t="s">
        <v>44</v>
      </c>
      <c r="F59" s="105" t="s">
        <v>45</v>
      </c>
      <c r="G59" s="105" t="s">
        <v>46</v>
      </c>
      <c r="H59" s="106" t="s">
        <v>144</v>
      </c>
      <c r="I59" s="106" t="s">
        <v>47</v>
      </c>
      <c r="J59" s="105" t="s">
        <v>48</v>
      </c>
      <c r="K59" s="105" t="s">
        <v>145</v>
      </c>
      <c r="L59" s="106" t="s">
        <v>146</v>
      </c>
      <c r="M59" s="107" t="s">
        <v>147</v>
      </c>
      <c r="N59" s="105" t="s">
        <v>148</v>
      </c>
      <c r="O59" s="105" t="s">
        <v>149</v>
      </c>
      <c r="P59" s="105" t="s">
        <v>150</v>
      </c>
      <c r="Q59" s="105" t="s">
        <v>49</v>
      </c>
      <c r="R59" s="105" t="s">
        <v>50</v>
      </c>
      <c r="S59" s="108"/>
      <c r="T59" s="108"/>
      <c r="U59" s="108"/>
      <c r="V59" s="108"/>
      <c r="W59" s="108"/>
      <c r="X59" s="108"/>
      <c r="Y59" s="108"/>
      <c r="Z59" s="108"/>
      <c r="AA59" s="108" t="s">
        <v>153</v>
      </c>
      <c r="AB59" s="108" t="s">
        <v>160</v>
      </c>
      <c r="AC59" s="108"/>
      <c r="AD59" s="108"/>
      <c r="AE59" s="108"/>
      <c r="AF59" s="108"/>
      <c r="AG59" s="108"/>
      <c r="AH59" s="108"/>
      <c r="AL59" s="93" t="s">
        <v>166</v>
      </c>
    </row>
    <row r="60" spans="1:38" ht="13" hidden="1" customHeight="1" thickTop="1">
      <c r="A60" s="109" t="s">
        <v>51</v>
      </c>
      <c r="B60" s="109" t="s">
        <v>41</v>
      </c>
      <c r="C60" s="109" t="s">
        <v>42</v>
      </c>
      <c r="D60" s="110" t="s">
        <v>54</v>
      </c>
      <c r="E60" s="111" t="s">
        <v>57</v>
      </c>
      <c r="F60" s="109" t="s">
        <v>81</v>
      </c>
      <c r="G60" s="109" t="s">
        <v>85</v>
      </c>
      <c r="H60" s="110" t="s">
        <v>90</v>
      </c>
      <c r="I60" s="110" t="s">
        <v>98</v>
      </c>
      <c r="J60" s="109" t="s">
        <v>110</v>
      </c>
      <c r="K60" s="109" t="s">
        <v>116</v>
      </c>
      <c r="L60" s="110" t="s">
        <v>119</v>
      </c>
      <c r="M60" s="112" t="s">
        <v>123</v>
      </c>
      <c r="N60" s="109" t="s">
        <v>126</v>
      </c>
      <c r="O60" s="109" t="s">
        <v>129</v>
      </c>
      <c r="P60" s="109" t="s">
        <v>131</v>
      </c>
      <c r="Q60" s="109" t="s">
        <v>134</v>
      </c>
      <c r="R60" s="109" t="s">
        <v>136</v>
      </c>
      <c r="AA60" s="94" t="s">
        <v>154</v>
      </c>
      <c r="AB60" s="108" t="s">
        <v>160</v>
      </c>
      <c r="AC60" s="108"/>
      <c r="AD60" s="108"/>
      <c r="AL60" s="3" t="s">
        <v>167</v>
      </c>
    </row>
    <row r="61" spans="1:38" ht="13" hidden="1" customHeight="1">
      <c r="A61" s="113" t="s">
        <v>52</v>
      </c>
      <c r="B61" s="114" t="s">
        <v>53</v>
      </c>
      <c r="D61" s="114" t="s">
        <v>55</v>
      </c>
      <c r="E61" s="115" t="s">
        <v>58</v>
      </c>
      <c r="F61" s="113" t="s">
        <v>82</v>
      </c>
      <c r="G61" s="113" t="s">
        <v>86</v>
      </c>
      <c r="H61" s="114" t="s">
        <v>91</v>
      </c>
      <c r="I61" s="114" t="s">
        <v>99</v>
      </c>
      <c r="J61" s="113" t="s">
        <v>111</v>
      </c>
      <c r="K61" s="113" t="s">
        <v>117</v>
      </c>
      <c r="L61" s="114" t="s">
        <v>120</v>
      </c>
      <c r="M61" s="116" t="s">
        <v>124</v>
      </c>
      <c r="N61" s="113" t="s">
        <v>127</v>
      </c>
      <c r="O61" s="113" t="s">
        <v>130</v>
      </c>
      <c r="P61" s="113" t="s">
        <v>132</v>
      </c>
      <c r="Q61" s="113" t="s">
        <v>135</v>
      </c>
      <c r="R61" s="113" t="s">
        <v>137</v>
      </c>
      <c r="AA61" s="94" t="s">
        <v>155</v>
      </c>
      <c r="AB61" s="108" t="s">
        <v>165</v>
      </c>
      <c r="AD61" s="108"/>
      <c r="AL61" s="3" t="s">
        <v>168</v>
      </c>
    </row>
    <row r="62" spans="1:38" ht="13" hidden="1" customHeight="1">
      <c r="D62" s="114" t="s">
        <v>56</v>
      </c>
      <c r="E62" s="115" t="s">
        <v>59</v>
      </c>
      <c r="F62" s="113" t="s">
        <v>83</v>
      </c>
      <c r="G62" s="114" t="s">
        <v>87</v>
      </c>
      <c r="H62" s="114" t="s">
        <v>92</v>
      </c>
      <c r="I62" s="114" t="s">
        <v>100</v>
      </c>
      <c r="J62" s="114" t="s">
        <v>112</v>
      </c>
      <c r="K62" s="113" t="s">
        <v>118</v>
      </c>
      <c r="L62" s="114" t="s">
        <v>121</v>
      </c>
      <c r="M62" s="117" t="s">
        <v>125</v>
      </c>
      <c r="N62" s="113" t="s">
        <v>128</v>
      </c>
      <c r="P62" s="114" t="s">
        <v>133</v>
      </c>
      <c r="R62" s="113" t="s">
        <v>138</v>
      </c>
      <c r="AA62" s="94" t="s">
        <v>156</v>
      </c>
      <c r="AB62" s="108" t="s">
        <v>165</v>
      </c>
      <c r="AD62" s="108"/>
      <c r="AL62" s="3" t="s">
        <v>169</v>
      </c>
    </row>
    <row r="63" spans="1:38" ht="13" hidden="1" customHeight="1">
      <c r="E63" s="115" t="s">
        <v>60</v>
      </c>
      <c r="F63" s="113" t="s">
        <v>84</v>
      </c>
      <c r="G63" s="114" t="s">
        <v>88</v>
      </c>
      <c r="H63" s="114" t="s">
        <v>93</v>
      </c>
      <c r="I63" s="114" t="s">
        <v>101</v>
      </c>
      <c r="J63" s="114" t="s">
        <v>113</v>
      </c>
      <c r="L63" s="114" t="s">
        <v>122</v>
      </c>
      <c r="R63" s="114" t="s">
        <v>139</v>
      </c>
      <c r="AA63" s="94" t="s">
        <v>157</v>
      </c>
      <c r="AB63" s="108" t="s">
        <v>160</v>
      </c>
      <c r="AC63" s="108"/>
      <c r="AD63" s="108"/>
    </row>
    <row r="64" spans="1:38" ht="13" hidden="1" customHeight="1">
      <c r="E64" s="115" t="s">
        <v>61</v>
      </c>
      <c r="G64" s="114" t="s">
        <v>89</v>
      </c>
      <c r="H64" s="114" t="s">
        <v>94</v>
      </c>
      <c r="I64" s="114" t="s">
        <v>102</v>
      </c>
      <c r="J64" s="114" t="s">
        <v>114</v>
      </c>
      <c r="R64" s="114" t="s">
        <v>140</v>
      </c>
      <c r="AA64" s="94" t="s">
        <v>158</v>
      </c>
      <c r="AB64" s="108" t="s">
        <v>160</v>
      </c>
      <c r="AC64" s="108"/>
      <c r="AD64" s="108"/>
    </row>
    <row r="65" spans="5:30" ht="13" hidden="1" customHeight="1">
      <c r="E65" s="115" t="s">
        <v>62</v>
      </c>
      <c r="H65" s="114" t="s">
        <v>95</v>
      </c>
      <c r="I65" s="114" t="s">
        <v>103</v>
      </c>
      <c r="J65" s="113" t="s">
        <v>115</v>
      </c>
      <c r="AA65" s="94" t="s">
        <v>159</v>
      </c>
      <c r="AD65" s="108"/>
    </row>
    <row r="66" spans="5:30" ht="13" hidden="1" customHeight="1">
      <c r="E66" s="115" t="s">
        <v>63</v>
      </c>
      <c r="H66" s="114" t="s">
        <v>96</v>
      </c>
      <c r="I66" s="114" t="s">
        <v>104</v>
      </c>
      <c r="AA66" s="94" t="s">
        <v>170</v>
      </c>
      <c r="AD66" s="108"/>
    </row>
    <row r="67" spans="5:30" ht="13" hidden="1" customHeight="1">
      <c r="E67" s="115" t="s">
        <v>64</v>
      </c>
      <c r="H67" s="114" t="s">
        <v>97</v>
      </c>
      <c r="I67" s="114" t="s">
        <v>105</v>
      </c>
    </row>
    <row r="68" spans="5:30" ht="13" hidden="1" customHeight="1">
      <c r="E68" s="115" t="s">
        <v>65</v>
      </c>
      <c r="I68" s="114" t="s">
        <v>106</v>
      </c>
    </row>
    <row r="69" spans="5:30" ht="13" hidden="1" customHeight="1">
      <c r="E69" s="115" t="s">
        <v>66</v>
      </c>
      <c r="I69" s="114" t="s">
        <v>107</v>
      </c>
    </row>
    <row r="70" spans="5:30" ht="13" hidden="1" customHeight="1">
      <c r="E70" s="115" t="s">
        <v>67</v>
      </c>
      <c r="I70" s="114" t="s">
        <v>108</v>
      </c>
    </row>
    <row r="71" spans="5:30" ht="13" hidden="1" customHeight="1">
      <c r="E71" s="115" t="s">
        <v>68</v>
      </c>
      <c r="I71" s="114" t="s">
        <v>109</v>
      </c>
    </row>
    <row r="72" spans="5:30" ht="13" hidden="1" customHeight="1">
      <c r="E72" s="115" t="s">
        <v>69</v>
      </c>
    </row>
    <row r="73" spans="5:30" ht="13" hidden="1" customHeight="1">
      <c r="E73" s="115" t="s">
        <v>70</v>
      </c>
    </row>
    <row r="74" spans="5:30" ht="13" hidden="1" customHeight="1">
      <c r="E74" s="115" t="s">
        <v>71</v>
      </c>
    </row>
    <row r="75" spans="5:30" ht="13" hidden="1" customHeight="1">
      <c r="E75" s="115" t="s">
        <v>72</v>
      </c>
    </row>
    <row r="76" spans="5:30" ht="13" hidden="1" customHeight="1">
      <c r="E76" s="115" t="s">
        <v>73</v>
      </c>
    </row>
    <row r="77" spans="5:30" ht="13" hidden="1" customHeight="1">
      <c r="E77" s="115" t="s">
        <v>74</v>
      </c>
    </row>
    <row r="78" spans="5:30" ht="13" hidden="1" customHeight="1">
      <c r="E78" s="115" t="s">
        <v>75</v>
      </c>
    </row>
    <row r="79" spans="5:30" ht="13" hidden="1" customHeight="1">
      <c r="E79" s="115" t="s">
        <v>76</v>
      </c>
    </row>
    <row r="80" spans="5:30" ht="13" hidden="1" customHeight="1">
      <c r="E80" s="115" t="s">
        <v>77</v>
      </c>
    </row>
    <row r="81" spans="5:5" ht="13" hidden="1" customHeight="1">
      <c r="E81" s="115" t="s">
        <v>78</v>
      </c>
    </row>
    <row r="82" spans="5:5" ht="13" hidden="1" customHeight="1">
      <c r="E82" s="115" t="s">
        <v>79</v>
      </c>
    </row>
    <row r="83" spans="5:5" ht="13" hidden="1" customHeight="1">
      <c r="E83" s="115" t="s">
        <v>80</v>
      </c>
    </row>
  </sheetData>
  <sheetProtection algorithmName="SHA-512" hashValue="+K7/GgHp3TgszlKYg1ZYTHRunvNe13Z1kNYAG8kkJxe/UJvkqNI6hwTc7O/qmouuiQdDP/k4wPWHHhTNdR9POg==" saltValue="bJB5xMiIS9BlaqHWM3YXeg==" spinCount="100000" sheet="1" formatCells="0"/>
  <mergeCells count="92">
    <mergeCell ref="J3:V3"/>
    <mergeCell ref="W3:Y3"/>
    <mergeCell ref="Z3:AH3"/>
    <mergeCell ref="K26:AH26"/>
    <mergeCell ref="W24:AH24"/>
    <mergeCell ref="J7:S7"/>
    <mergeCell ref="AG7:AH7"/>
    <mergeCell ref="S4:V4"/>
    <mergeCell ref="W4:AH4"/>
    <mergeCell ref="J4:L4"/>
    <mergeCell ref="M4:R4"/>
    <mergeCell ref="W12:AH12"/>
    <mergeCell ref="W14:AH14"/>
    <mergeCell ref="H13:S13"/>
    <mergeCell ref="W13:AH13"/>
    <mergeCell ref="E10:I11"/>
    <mergeCell ref="E26:I27"/>
    <mergeCell ref="H23:S23"/>
    <mergeCell ref="E24:G24"/>
    <mergeCell ref="T24:V24"/>
    <mergeCell ref="H24:S24"/>
    <mergeCell ref="J27:AH27"/>
    <mergeCell ref="W25:AH25"/>
    <mergeCell ref="W23:AH23"/>
    <mergeCell ref="T25:V25"/>
    <mergeCell ref="E25:G25"/>
    <mergeCell ref="H25:S25"/>
    <mergeCell ref="E7:F8"/>
    <mergeCell ref="E23:G23"/>
    <mergeCell ref="T23:V23"/>
    <mergeCell ref="J19:AH19"/>
    <mergeCell ref="E21:I22"/>
    <mergeCell ref="K21:AH21"/>
    <mergeCell ref="J22:AH22"/>
    <mergeCell ref="E19:I19"/>
    <mergeCell ref="E20:I20"/>
    <mergeCell ref="J20:L20"/>
    <mergeCell ref="M20:R20"/>
    <mergeCell ref="S20:V20"/>
    <mergeCell ref="W20:AH20"/>
    <mergeCell ref="E15:I16"/>
    <mergeCell ref="J11:AH11"/>
    <mergeCell ref="T12:V12"/>
    <mergeCell ref="E5:I6"/>
    <mergeCell ref="K5:AH5"/>
    <mergeCell ref="J6:AH6"/>
    <mergeCell ref="A3:D8"/>
    <mergeCell ref="A23:D27"/>
    <mergeCell ref="A18:U18"/>
    <mergeCell ref="T13:V13"/>
    <mergeCell ref="J16:AH16"/>
    <mergeCell ref="A12:D16"/>
    <mergeCell ref="E12:G12"/>
    <mergeCell ref="E13:G13"/>
    <mergeCell ref="H14:S14"/>
    <mergeCell ref="E14:G14"/>
    <mergeCell ref="T14:V14"/>
    <mergeCell ref="E3:I3"/>
    <mergeCell ref="E4:I4"/>
    <mergeCell ref="A9:D11"/>
    <mergeCell ref="A19:D22"/>
    <mergeCell ref="G7:I7"/>
    <mergeCell ref="Y7:AF7"/>
    <mergeCell ref="Y8:AF8"/>
    <mergeCell ref="AC9:AD9"/>
    <mergeCell ref="AE9:AH9"/>
    <mergeCell ref="E9:I9"/>
    <mergeCell ref="J9:AB9"/>
    <mergeCell ref="G8:I8"/>
    <mergeCell ref="AG8:AH8"/>
    <mergeCell ref="T7:X7"/>
    <mergeCell ref="J8:S8"/>
    <mergeCell ref="T8:X8"/>
    <mergeCell ref="K15:AH15"/>
    <mergeCell ref="H12:S12"/>
    <mergeCell ref="Q33:R35"/>
    <mergeCell ref="S33:U35"/>
    <mergeCell ref="V33:W35"/>
    <mergeCell ref="A30:E32"/>
    <mergeCell ref="F30:H32"/>
    <mergeCell ref="I30:K32"/>
    <mergeCell ref="L30:M32"/>
    <mergeCell ref="A33:E35"/>
    <mergeCell ref="F33:H35"/>
    <mergeCell ref="I33:K35"/>
    <mergeCell ref="L33:M35"/>
    <mergeCell ref="N33:P35"/>
    <mergeCell ref="N30:P32"/>
    <mergeCell ref="K10:AH10"/>
    <mergeCell ref="Q30:R32"/>
    <mergeCell ref="S30:U32"/>
    <mergeCell ref="V30:W32"/>
  </mergeCells>
  <phoneticPr fontId="5"/>
  <conditionalFormatting sqref="J3 Z3">
    <cfRule type="containsBlanks" dxfId="34" priority="1">
      <formula>LEN(TRIM(J3))=0</formula>
    </cfRule>
  </conditionalFormatting>
  <conditionalFormatting sqref="J7:S8">
    <cfRule type="containsBlanks" dxfId="33" priority="12">
      <formula>LEN(TRIM(J7))=0</formula>
    </cfRule>
  </conditionalFormatting>
  <conditionalFormatting sqref="J19:AH19 M20:R20 W20 K21:AH21 J22:AH22 H23:S25 W23:AH25 K26:AH26 J27:AH27">
    <cfRule type="containsBlanks" dxfId="32" priority="6">
      <formula>LEN(TRIM(H19))=0</formula>
    </cfRule>
  </conditionalFormatting>
  <conditionalFormatting sqref="K5:AH5 J6:AH6 Y7:AF8 J9:AB9 K10:AH10 J11:AH11 H12:S14 W12:AH14 K15:AH15 J16:AH16">
    <cfRule type="containsBlanks" dxfId="31" priority="14">
      <formula>LEN(TRIM(H5))=0</formula>
    </cfRule>
  </conditionalFormatting>
  <conditionalFormatting sqref="M4:R4">
    <cfRule type="containsBlanks" dxfId="30" priority="11">
      <formula>LEN(TRIM(M4))=0</formula>
    </cfRule>
  </conditionalFormatting>
  <conditionalFormatting sqref="W4:AH4">
    <cfRule type="containsBlanks" dxfId="29" priority="10">
      <formula>LEN(TRIM(W4))=0</formula>
    </cfRule>
  </conditionalFormatting>
  <conditionalFormatting sqref="AE9:AH9">
    <cfRule type="containsBlanks" dxfId="28" priority="13">
      <formula>LEN(TRIM(AE9))=0</formula>
    </cfRule>
  </conditionalFormatting>
  <dataValidations count="5">
    <dataValidation type="list" allowBlank="1" showInputMessage="1" showErrorMessage="1" sqref="J7:S7" xr:uid="{00000000-0002-0000-0000-000000000000}">
      <formula1>大分類</formula1>
    </dataValidation>
    <dataValidation type="list" allowBlank="1" showInputMessage="1" showErrorMessage="1" sqref="J8:S8" xr:uid="{00000000-0002-0000-0000-000001000000}">
      <formula1>INDIRECT($J$7)</formula1>
    </dataValidation>
    <dataValidation type="list" allowBlank="1" showInputMessage="1" showErrorMessage="1" sqref="AE9:AH9" xr:uid="{00000000-0002-0000-0000-000002000000}">
      <formula1>"自己所有,賃貸,転貸借"</formula1>
    </dataValidation>
    <dataValidation imeMode="on" allowBlank="1" showInputMessage="1" showErrorMessage="1" sqref="J6:AH6 W20 M4:R4 W4:AH4 J9:AB9 J27:AH27 J16:AH16 H12:S14 J19:AH19 M20:R20 J11:AH11 J22:AH22 H23:S25 J3 Z3" xr:uid="{00000000-0002-0000-0000-000003000000}"/>
    <dataValidation imeMode="off" allowBlank="1" showInputMessage="1" showErrorMessage="1" sqref="K5:AH5 K10:AH10 K15:AH15 W23:AH25" xr:uid="{00000000-0002-0000-0000-000004000000}"/>
  </dataValidations>
  <printOptions horizontalCentered="1"/>
  <pageMargins left="0.59055118110236227" right="0.59055118110236227" top="0.35433070866141736" bottom="0" header="0.31496062992125984" footer="0.31496062992125984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9332F-55C2-44AA-B5C7-F563C47F863B}">
  <dimension ref="A2:AI58"/>
  <sheetViews>
    <sheetView showZeros="0" view="pageBreakPreview" zoomScaleNormal="100" zoomScaleSheetLayoutView="100" workbookViewId="0">
      <selection activeCell="B5" sqref="B5:K5"/>
    </sheetView>
  </sheetViews>
  <sheetFormatPr defaultColWidth="9" defaultRowHeight="13"/>
  <cols>
    <col min="1" max="10" width="2.6328125" style="3" customWidth="1"/>
    <col min="11" max="11" width="4.7265625" style="3" customWidth="1"/>
    <col min="12" max="15" width="2.6328125" style="3" customWidth="1"/>
    <col min="16" max="16" width="6" style="3" customWidth="1"/>
    <col min="17" max="22" width="2.6328125" style="3" customWidth="1"/>
    <col min="23" max="23" width="2.90625" style="3" customWidth="1"/>
    <col min="24" max="27" width="2.6328125" style="3" customWidth="1"/>
    <col min="28" max="28" width="4.6328125" style="3" customWidth="1"/>
    <col min="29" max="33" width="2.6328125" style="3" customWidth="1"/>
    <col min="34" max="34" width="8" style="3" customWidth="1"/>
    <col min="35" max="59" width="2.6328125" style="3" customWidth="1"/>
    <col min="60" max="16384" width="9" style="3"/>
  </cols>
  <sheetData>
    <row r="2" spans="1:35" ht="13.5" thickBot="1">
      <c r="A2" s="3" t="s">
        <v>484</v>
      </c>
      <c r="AH2" s="68" t="s">
        <v>361</v>
      </c>
    </row>
    <row r="3" spans="1:35" ht="20.149999999999999" customHeight="1">
      <c r="A3" s="239" t="s">
        <v>22</v>
      </c>
      <c r="B3" s="240"/>
      <c r="C3" s="240"/>
      <c r="D3" s="240"/>
      <c r="E3" s="240"/>
      <c r="F3" s="240"/>
      <c r="G3" s="240"/>
      <c r="H3" s="240"/>
      <c r="I3" s="240"/>
      <c r="J3" s="240"/>
      <c r="K3" s="241"/>
      <c r="L3" s="245" t="s">
        <v>362</v>
      </c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5" t="s">
        <v>363</v>
      </c>
      <c r="Y3" s="246"/>
      <c r="Z3" s="246"/>
      <c r="AA3" s="246"/>
      <c r="AB3" s="247"/>
      <c r="AC3" s="246" t="s">
        <v>28</v>
      </c>
      <c r="AD3" s="246"/>
      <c r="AE3" s="246"/>
      <c r="AF3" s="246"/>
      <c r="AG3" s="246"/>
      <c r="AH3" s="251"/>
    </row>
    <row r="4" spans="1:35" ht="20.149999999999999" customHeight="1" thickBot="1">
      <c r="A4" s="242"/>
      <c r="B4" s="243"/>
      <c r="C4" s="243"/>
      <c r="D4" s="243"/>
      <c r="E4" s="243"/>
      <c r="F4" s="243"/>
      <c r="G4" s="243"/>
      <c r="H4" s="243"/>
      <c r="I4" s="243"/>
      <c r="J4" s="243"/>
      <c r="K4" s="244"/>
      <c r="L4" s="253" t="s">
        <v>364</v>
      </c>
      <c r="M4" s="253"/>
      <c r="N4" s="253"/>
      <c r="O4" s="253"/>
      <c r="P4" s="253"/>
      <c r="Q4" s="253" t="s">
        <v>365</v>
      </c>
      <c r="R4" s="253"/>
      <c r="S4" s="253" t="s">
        <v>30</v>
      </c>
      <c r="T4" s="253"/>
      <c r="U4" s="253"/>
      <c r="V4" s="253"/>
      <c r="W4" s="254"/>
      <c r="X4" s="248"/>
      <c r="Y4" s="249"/>
      <c r="Z4" s="249"/>
      <c r="AA4" s="249"/>
      <c r="AB4" s="250"/>
      <c r="AC4" s="249"/>
      <c r="AD4" s="249"/>
      <c r="AE4" s="249"/>
      <c r="AF4" s="249"/>
      <c r="AG4" s="249"/>
      <c r="AH4" s="252"/>
    </row>
    <row r="5" spans="1:35" ht="20.149999999999999" customHeight="1">
      <c r="A5" s="266" t="s">
        <v>467</v>
      </c>
      <c r="B5" s="269"/>
      <c r="C5" s="270"/>
      <c r="D5" s="270"/>
      <c r="E5" s="270"/>
      <c r="F5" s="270"/>
      <c r="G5" s="270"/>
      <c r="H5" s="270"/>
      <c r="I5" s="270"/>
      <c r="J5" s="270"/>
      <c r="K5" s="270"/>
      <c r="L5" s="271"/>
      <c r="M5" s="271"/>
      <c r="N5" s="271"/>
      <c r="O5" s="271"/>
      <c r="P5" s="271"/>
      <c r="Q5" s="271"/>
      <c r="R5" s="271"/>
      <c r="S5" s="255">
        <f t="shared" ref="S5:S11" si="0">ROUND(L5*Q5,0)</f>
        <v>0</v>
      </c>
      <c r="T5" s="255"/>
      <c r="U5" s="255"/>
      <c r="V5" s="255"/>
      <c r="W5" s="255"/>
      <c r="X5" s="272"/>
      <c r="Y5" s="272"/>
      <c r="Z5" s="272"/>
      <c r="AA5" s="272"/>
      <c r="AB5" s="272"/>
      <c r="AC5" s="255">
        <f t="shared" ref="AC5:AC11" si="1">S5+X5</f>
        <v>0</v>
      </c>
      <c r="AD5" s="255"/>
      <c r="AE5" s="255"/>
      <c r="AF5" s="255"/>
      <c r="AG5" s="255"/>
      <c r="AH5" s="256"/>
    </row>
    <row r="6" spans="1:35" ht="20.149999999999999" customHeight="1">
      <c r="A6" s="267"/>
      <c r="B6" s="257"/>
      <c r="C6" s="258"/>
      <c r="D6" s="258"/>
      <c r="E6" s="258"/>
      <c r="F6" s="258"/>
      <c r="G6" s="258"/>
      <c r="H6" s="258"/>
      <c r="I6" s="258"/>
      <c r="J6" s="258"/>
      <c r="K6" s="258"/>
      <c r="L6" s="259"/>
      <c r="M6" s="260"/>
      <c r="N6" s="260"/>
      <c r="O6" s="260"/>
      <c r="P6" s="261"/>
      <c r="Q6" s="262"/>
      <c r="R6" s="262"/>
      <c r="S6" s="263">
        <f t="shared" si="0"/>
        <v>0</v>
      </c>
      <c r="T6" s="263"/>
      <c r="U6" s="263"/>
      <c r="V6" s="263"/>
      <c r="W6" s="263"/>
      <c r="X6" s="264"/>
      <c r="Y6" s="264"/>
      <c r="Z6" s="264"/>
      <c r="AA6" s="264"/>
      <c r="AB6" s="264"/>
      <c r="AC6" s="263">
        <f t="shared" si="1"/>
        <v>0</v>
      </c>
      <c r="AD6" s="263"/>
      <c r="AE6" s="263"/>
      <c r="AF6" s="263"/>
      <c r="AG6" s="263"/>
      <c r="AH6" s="265"/>
    </row>
    <row r="7" spans="1:35" ht="20.149999999999999" customHeight="1">
      <c r="A7" s="267"/>
      <c r="B7" s="257"/>
      <c r="C7" s="258"/>
      <c r="D7" s="258"/>
      <c r="E7" s="258"/>
      <c r="F7" s="258"/>
      <c r="G7" s="258"/>
      <c r="H7" s="258"/>
      <c r="I7" s="258"/>
      <c r="J7" s="258"/>
      <c r="K7" s="258"/>
      <c r="L7" s="259"/>
      <c r="M7" s="260"/>
      <c r="N7" s="260"/>
      <c r="O7" s="260"/>
      <c r="P7" s="261"/>
      <c r="Q7" s="262"/>
      <c r="R7" s="262"/>
      <c r="S7" s="263">
        <f t="shared" si="0"/>
        <v>0</v>
      </c>
      <c r="T7" s="263"/>
      <c r="U7" s="263"/>
      <c r="V7" s="263"/>
      <c r="W7" s="263"/>
      <c r="X7" s="264"/>
      <c r="Y7" s="264"/>
      <c r="Z7" s="264"/>
      <c r="AA7" s="264"/>
      <c r="AB7" s="264"/>
      <c r="AC7" s="263">
        <f t="shared" si="1"/>
        <v>0</v>
      </c>
      <c r="AD7" s="263"/>
      <c r="AE7" s="263"/>
      <c r="AF7" s="263"/>
      <c r="AG7" s="263"/>
      <c r="AH7" s="265"/>
    </row>
    <row r="8" spans="1:35" ht="20.149999999999999" customHeight="1">
      <c r="A8" s="267"/>
      <c r="B8" s="273"/>
      <c r="C8" s="274"/>
      <c r="D8" s="274"/>
      <c r="E8" s="274"/>
      <c r="F8" s="274"/>
      <c r="G8" s="274"/>
      <c r="H8" s="274"/>
      <c r="I8" s="274"/>
      <c r="J8" s="274"/>
      <c r="K8" s="274"/>
      <c r="L8" s="259"/>
      <c r="M8" s="260"/>
      <c r="N8" s="260"/>
      <c r="O8" s="260"/>
      <c r="P8" s="261"/>
      <c r="Q8" s="262"/>
      <c r="R8" s="262"/>
      <c r="S8" s="263">
        <f t="shared" si="0"/>
        <v>0</v>
      </c>
      <c r="T8" s="263"/>
      <c r="U8" s="263"/>
      <c r="V8" s="263"/>
      <c r="W8" s="263"/>
      <c r="X8" s="264"/>
      <c r="Y8" s="264"/>
      <c r="Z8" s="264"/>
      <c r="AA8" s="264"/>
      <c r="AB8" s="264"/>
      <c r="AC8" s="263">
        <f t="shared" si="1"/>
        <v>0</v>
      </c>
      <c r="AD8" s="263"/>
      <c r="AE8" s="263"/>
      <c r="AF8" s="263"/>
      <c r="AG8" s="263"/>
      <c r="AH8" s="265"/>
    </row>
    <row r="9" spans="1:35" ht="20.149999999999999" customHeight="1">
      <c r="A9" s="267"/>
      <c r="B9" s="273"/>
      <c r="C9" s="274"/>
      <c r="D9" s="274"/>
      <c r="E9" s="274"/>
      <c r="F9" s="274"/>
      <c r="G9" s="274"/>
      <c r="H9" s="274"/>
      <c r="I9" s="274"/>
      <c r="J9" s="274"/>
      <c r="K9" s="274"/>
      <c r="L9" s="259"/>
      <c r="M9" s="260"/>
      <c r="N9" s="260"/>
      <c r="O9" s="260"/>
      <c r="P9" s="261"/>
      <c r="Q9" s="262"/>
      <c r="R9" s="262"/>
      <c r="S9" s="263">
        <f t="shared" si="0"/>
        <v>0</v>
      </c>
      <c r="T9" s="263"/>
      <c r="U9" s="263"/>
      <c r="V9" s="263"/>
      <c r="W9" s="263"/>
      <c r="X9" s="264"/>
      <c r="Y9" s="264"/>
      <c r="Z9" s="264"/>
      <c r="AA9" s="264"/>
      <c r="AB9" s="264"/>
      <c r="AC9" s="263">
        <f t="shared" si="1"/>
        <v>0</v>
      </c>
      <c r="AD9" s="263"/>
      <c r="AE9" s="263"/>
      <c r="AF9" s="263"/>
      <c r="AG9" s="263"/>
      <c r="AH9" s="265"/>
    </row>
    <row r="10" spans="1:35" ht="20.149999999999999" customHeight="1">
      <c r="A10" s="267"/>
      <c r="B10" s="273"/>
      <c r="C10" s="274"/>
      <c r="D10" s="274"/>
      <c r="E10" s="274"/>
      <c r="F10" s="274"/>
      <c r="G10" s="274"/>
      <c r="H10" s="274"/>
      <c r="I10" s="274"/>
      <c r="J10" s="274"/>
      <c r="K10" s="274"/>
      <c r="L10" s="259"/>
      <c r="M10" s="260"/>
      <c r="N10" s="260"/>
      <c r="O10" s="260"/>
      <c r="P10" s="261"/>
      <c r="Q10" s="262"/>
      <c r="R10" s="262"/>
      <c r="S10" s="263">
        <f t="shared" si="0"/>
        <v>0</v>
      </c>
      <c r="T10" s="263"/>
      <c r="U10" s="263"/>
      <c r="V10" s="263"/>
      <c r="W10" s="263"/>
      <c r="X10" s="264"/>
      <c r="Y10" s="264"/>
      <c r="Z10" s="264"/>
      <c r="AA10" s="264"/>
      <c r="AB10" s="264"/>
      <c r="AC10" s="263">
        <f t="shared" si="1"/>
        <v>0</v>
      </c>
      <c r="AD10" s="263"/>
      <c r="AE10" s="263"/>
      <c r="AF10" s="263"/>
      <c r="AG10" s="263"/>
      <c r="AH10" s="265"/>
    </row>
    <row r="11" spans="1:35" ht="20.149999999999999" customHeight="1">
      <c r="A11" s="267"/>
      <c r="B11" s="273"/>
      <c r="C11" s="274"/>
      <c r="D11" s="274"/>
      <c r="E11" s="274"/>
      <c r="F11" s="274"/>
      <c r="G11" s="274"/>
      <c r="H11" s="274"/>
      <c r="I11" s="274"/>
      <c r="J11" s="274"/>
      <c r="K11" s="274"/>
      <c r="L11" s="259"/>
      <c r="M11" s="260"/>
      <c r="N11" s="260"/>
      <c r="O11" s="260"/>
      <c r="P11" s="261"/>
      <c r="Q11" s="262"/>
      <c r="R11" s="262"/>
      <c r="S11" s="263">
        <f t="shared" si="0"/>
        <v>0</v>
      </c>
      <c r="T11" s="263"/>
      <c r="U11" s="263"/>
      <c r="V11" s="263"/>
      <c r="W11" s="263"/>
      <c r="X11" s="264"/>
      <c r="Y11" s="264"/>
      <c r="Z11" s="264"/>
      <c r="AA11" s="264"/>
      <c r="AB11" s="264"/>
      <c r="AC11" s="263">
        <f t="shared" si="1"/>
        <v>0</v>
      </c>
      <c r="AD11" s="263"/>
      <c r="AE11" s="263"/>
      <c r="AF11" s="263"/>
      <c r="AG11" s="263"/>
      <c r="AH11" s="265"/>
    </row>
    <row r="12" spans="1:35" ht="20.149999999999999" customHeight="1" thickBot="1">
      <c r="A12" s="267"/>
      <c r="B12" s="280" t="s">
        <v>485</v>
      </c>
      <c r="C12" s="280"/>
      <c r="D12" s="280"/>
      <c r="E12" s="280"/>
      <c r="F12" s="280"/>
      <c r="G12" s="280"/>
      <c r="H12" s="280"/>
      <c r="I12" s="280"/>
      <c r="J12" s="280"/>
      <c r="K12" s="280"/>
      <c r="L12" s="281"/>
      <c r="M12" s="281"/>
      <c r="N12" s="281"/>
      <c r="O12" s="281"/>
      <c r="P12" s="281"/>
      <c r="Q12" s="281"/>
      <c r="R12" s="281"/>
      <c r="S12" s="282">
        <f>SUM(S5:S11)</f>
        <v>0</v>
      </c>
      <c r="T12" s="282"/>
      <c r="U12" s="282"/>
      <c r="V12" s="282"/>
      <c r="W12" s="282"/>
      <c r="X12" s="282">
        <f>SUM(X5:X11)</f>
        <v>0</v>
      </c>
      <c r="Y12" s="282"/>
      <c r="Z12" s="282"/>
      <c r="AA12" s="282"/>
      <c r="AB12" s="282"/>
      <c r="AC12" s="282">
        <f>SUM(AC5:AH11)</f>
        <v>0</v>
      </c>
      <c r="AD12" s="282"/>
      <c r="AE12" s="282"/>
      <c r="AF12" s="282"/>
      <c r="AG12" s="282"/>
      <c r="AH12" s="283"/>
      <c r="AI12" s="3" t="s">
        <v>468</v>
      </c>
    </row>
    <row r="13" spans="1:35" ht="20.149999999999999" customHeight="1">
      <c r="A13" s="267"/>
      <c r="B13" s="275" t="s">
        <v>486</v>
      </c>
      <c r="C13" s="276"/>
      <c r="D13" s="276"/>
      <c r="E13" s="276"/>
      <c r="F13" s="276"/>
      <c r="G13" s="276"/>
      <c r="H13" s="276"/>
      <c r="I13" s="276"/>
      <c r="J13" s="276"/>
      <c r="K13" s="276"/>
      <c r="L13" s="277"/>
      <c r="M13" s="277"/>
      <c r="N13" s="277"/>
      <c r="O13" s="277"/>
      <c r="P13" s="277"/>
      <c r="Q13" s="277"/>
      <c r="R13" s="277"/>
      <c r="S13" s="278">
        <f>ROUND(L13*Q13,0)</f>
        <v>0</v>
      </c>
      <c r="T13" s="278"/>
      <c r="U13" s="278"/>
      <c r="V13" s="278"/>
      <c r="W13" s="278"/>
      <c r="X13" s="279"/>
      <c r="Y13" s="279"/>
      <c r="Z13" s="279"/>
      <c r="AA13" s="279"/>
      <c r="AB13" s="279"/>
      <c r="AC13" s="255">
        <f>S13+X13</f>
        <v>0</v>
      </c>
      <c r="AD13" s="255"/>
      <c r="AE13" s="255"/>
      <c r="AF13" s="255"/>
      <c r="AG13" s="255"/>
      <c r="AH13" s="256"/>
    </row>
    <row r="14" spans="1:35" ht="20.149999999999999" customHeight="1">
      <c r="A14" s="267"/>
      <c r="B14" s="284" t="s">
        <v>487</v>
      </c>
      <c r="C14" s="285"/>
      <c r="D14" s="285"/>
      <c r="E14" s="285"/>
      <c r="F14" s="285"/>
      <c r="G14" s="285"/>
      <c r="H14" s="285"/>
      <c r="I14" s="285"/>
      <c r="J14" s="285"/>
      <c r="K14" s="285"/>
      <c r="L14" s="277"/>
      <c r="M14" s="277"/>
      <c r="N14" s="277"/>
      <c r="O14" s="277"/>
      <c r="P14" s="277"/>
      <c r="Q14" s="277"/>
      <c r="R14" s="277"/>
      <c r="S14" s="263">
        <f>ROUND(L14*Q14,0)</f>
        <v>0</v>
      </c>
      <c r="T14" s="263"/>
      <c r="U14" s="263"/>
      <c r="V14" s="263"/>
      <c r="W14" s="263"/>
      <c r="X14" s="279"/>
      <c r="Y14" s="279"/>
      <c r="Z14" s="279"/>
      <c r="AA14" s="279"/>
      <c r="AB14" s="279"/>
      <c r="AC14" s="263">
        <f t="shared" ref="AC14:AC16" si="2">S14+X14</f>
        <v>0</v>
      </c>
      <c r="AD14" s="263"/>
      <c r="AE14" s="263"/>
      <c r="AF14" s="263"/>
      <c r="AG14" s="263"/>
      <c r="AH14" s="265"/>
    </row>
    <row r="15" spans="1:35" ht="20.149999999999999" customHeight="1">
      <c r="A15" s="267"/>
      <c r="B15" s="284" t="s">
        <v>488</v>
      </c>
      <c r="C15" s="285"/>
      <c r="D15" s="285"/>
      <c r="E15" s="285"/>
      <c r="F15" s="285"/>
      <c r="G15" s="285"/>
      <c r="H15" s="285"/>
      <c r="I15" s="285"/>
      <c r="J15" s="285"/>
      <c r="K15" s="285"/>
      <c r="L15" s="277"/>
      <c r="M15" s="277"/>
      <c r="N15" s="277"/>
      <c r="O15" s="277"/>
      <c r="P15" s="277"/>
      <c r="Q15" s="259"/>
      <c r="R15" s="261"/>
      <c r="S15" s="263">
        <f>ROUND(L15*Q15,0)</f>
        <v>0</v>
      </c>
      <c r="T15" s="263"/>
      <c r="U15" s="263"/>
      <c r="V15" s="263"/>
      <c r="W15" s="263"/>
      <c r="X15" s="279"/>
      <c r="Y15" s="279"/>
      <c r="Z15" s="279"/>
      <c r="AA15" s="279"/>
      <c r="AB15" s="279"/>
      <c r="AC15" s="263">
        <f t="shared" si="2"/>
        <v>0</v>
      </c>
      <c r="AD15" s="263"/>
      <c r="AE15" s="263"/>
      <c r="AF15" s="263"/>
      <c r="AG15" s="263"/>
      <c r="AH15" s="265"/>
    </row>
    <row r="16" spans="1:35" ht="20.149999999999999" customHeight="1">
      <c r="A16" s="267"/>
      <c r="B16" s="287"/>
      <c r="C16" s="288"/>
      <c r="D16" s="288"/>
      <c r="E16" s="288"/>
      <c r="F16" s="288"/>
      <c r="G16" s="288"/>
      <c r="H16" s="288"/>
      <c r="I16" s="288"/>
      <c r="J16" s="288"/>
      <c r="K16" s="288"/>
      <c r="L16" s="277"/>
      <c r="M16" s="277"/>
      <c r="N16" s="277"/>
      <c r="O16" s="277"/>
      <c r="P16" s="277"/>
      <c r="Q16" s="259"/>
      <c r="R16" s="261"/>
      <c r="S16" s="278">
        <f t="shared" ref="S16" si="3">ROUND(L16*Q16,0)</f>
        <v>0</v>
      </c>
      <c r="T16" s="278"/>
      <c r="U16" s="278"/>
      <c r="V16" s="278"/>
      <c r="W16" s="278"/>
      <c r="X16" s="279"/>
      <c r="Y16" s="279"/>
      <c r="Z16" s="279"/>
      <c r="AA16" s="279"/>
      <c r="AB16" s="279"/>
      <c r="AC16" s="263">
        <f t="shared" si="2"/>
        <v>0</v>
      </c>
      <c r="AD16" s="263"/>
      <c r="AE16" s="263"/>
      <c r="AF16" s="263"/>
      <c r="AG16" s="263"/>
      <c r="AH16" s="265"/>
    </row>
    <row r="17" spans="1:35" ht="20.149999999999999" customHeight="1">
      <c r="A17" s="267"/>
      <c r="B17" s="273"/>
      <c r="C17" s="274"/>
      <c r="D17" s="274"/>
      <c r="E17" s="274"/>
      <c r="F17" s="274"/>
      <c r="G17" s="274"/>
      <c r="H17" s="274"/>
      <c r="I17" s="274"/>
      <c r="J17" s="274"/>
      <c r="K17" s="286"/>
      <c r="L17" s="277"/>
      <c r="M17" s="277"/>
      <c r="N17" s="277"/>
      <c r="O17" s="277"/>
      <c r="P17" s="277"/>
      <c r="Q17" s="259"/>
      <c r="R17" s="261"/>
      <c r="S17" s="263">
        <f>ROUND(L17*Q17,0)</f>
        <v>0</v>
      </c>
      <c r="T17" s="263"/>
      <c r="U17" s="263"/>
      <c r="V17" s="263"/>
      <c r="W17" s="263"/>
      <c r="X17" s="279"/>
      <c r="Y17" s="279"/>
      <c r="Z17" s="279"/>
      <c r="AA17" s="279"/>
      <c r="AB17" s="279"/>
      <c r="AC17" s="263">
        <f>S17+X17</f>
        <v>0</v>
      </c>
      <c r="AD17" s="263"/>
      <c r="AE17" s="263"/>
      <c r="AF17" s="263"/>
      <c r="AG17" s="263"/>
      <c r="AH17" s="265"/>
    </row>
    <row r="18" spans="1:35" ht="20.149999999999999" customHeight="1">
      <c r="A18" s="267"/>
      <c r="B18" s="273"/>
      <c r="C18" s="274"/>
      <c r="D18" s="274"/>
      <c r="E18" s="274"/>
      <c r="F18" s="274"/>
      <c r="G18" s="274"/>
      <c r="H18" s="274"/>
      <c r="I18" s="274"/>
      <c r="J18" s="274"/>
      <c r="K18" s="286"/>
      <c r="L18" s="277"/>
      <c r="M18" s="277"/>
      <c r="N18" s="277"/>
      <c r="O18" s="277"/>
      <c r="P18" s="277"/>
      <c r="Q18" s="259"/>
      <c r="R18" s="261"/>
      <c r="S18" s="263">
        <f>ROUND(L18*Q18,0)</f>
        <v>0</v>
      </c>
      <c r="T18" s="263"/>
      <c r="U18" s="263"/>
      <c r="V18" s="263"/>
      <c r="W18" s="263"/>
      <c r="X18" s="279"/>
      <c r="Y18" s="279"/>
      <c r="Z18" s="279"/>
      <c r="AA18" s="279"/>
      <c r="AB18" s="279"/>
      <c r="AC18" s="263">
        <f>S18+X18</f>
        <v>0</v>
      </c>
      <c r="AD18" s="263"/>
      <c r="AE18" s="263"/>
      <c r="AF18" s="263"/>
      <c r="AG18" s="263"/>
      <c r="AH18" s="265"/>
    </row>
    <row r="19" spans="1:35" ht="20.149999999999999" customHeight="1">
      <c r="A19" s="267"/>
      <c r="B19" s="273"/>
      <c r="C19" s="274"/>
      <c r="D19" s="274"/>
      <c r="E19" s="274"/>
      <c r="F19" s="274"/>
      <c r="G19" s="274"/>
      <c r="H19" s="274"/>
      <c r="I19" s="274"/>
      <c r="J19" s="274"/>
      <c r="K19" s="286"/>
      <c r="L19" s="277"/>
      <c r="M19" s="277"/>
      <c r="N19" s="277"/>
      <c r="O19" s="277"/>
      <c r="P19" s="277"/>
      <c r="Q19" s="259"/>
      <c r="R19" s="261"/>
      <c r="S19" s="263">
        <f>ROUND(L19*Q19,0)</f>
        <v>0</v>
      </c>
      <c r="T19" s="263"/>
      <c r="U19" s="263"/>
      <c r="V19" s="263"/>
      <c r="W19" s="263"/>
      <c r="X19" s="279"/>
      <c r="Y19" s="279"/>
      <c r="Z19" s="279"/>
      <c r="AA19" s="279"/>
      <c r="AB19" s="279"/>
      <c r="AC19" s="289">
        <f>S19+X19</f>
        <v>0</v>
      </c>
      <c r="AD19" s="290"/>
      <c r="AE19" s="290"/>
      <c r="AF19" s="290"/>
      <c r="AG19" s="290"/>
      <c r="AH19" s="291"/>
    </row>
    <row r="20" spans="1:35" ht="20.149999999999999" customHeight="1" thickBot="1">
      <c r="A20" s="267"/>
      <c r="B20" s="296" t="s">
        <v>489</v>
      </c>
      <c r="C20" s="297"/>
      <c r="D20" s="297"/>
      <c r="E20" s="297"/>
      <c r="F20" s="297"/>
      <c r="G20" s="297"/>
      <c r="H20" s="297"/>
      <c r="I20" s="297"/>
      <c r="J20" s="297"/>
      <c r="K20" s="297"/>
      <c r="L20" s="298"/>
      <c r="M20" s="299"/>
      <c r="N20" s="299"/>
      <c r="O20" s="299"/>
      <c r="P20" s="300"/>
      <c r="Q20" s="298"/>
      <c r="R20" s="300"/>
      <c r="S20" s="301">
        <f>SUM(S13:S19)</f>
        <v>0</v>
      </c>
      <c r="T20" s="301"/>
      <c r="U20" s="301"/>
      <c r="V20" s="301"/>
      <c r="W20" s="301"/>
      <c r="X20" s="301">
        <f>SUM(X13:X19)</f>
        <v>0</v>
      </c>
      <c r="Y20" s="301"/>
      <c r="Z20" s="301"/>
      <c r="AA20" s="301"/>
      <c r="AB20" s="301"/>
      <c r="AC20" s="301">
        <f>SUM(AC13:AH19)</f>
        <v>0</v>
      </c>
      <c r="AD20" s="301"/>
      <c r="AE20" s="301"/>
      <c r="AF20" s="301"/>
      <c r="AG20" s="301"/>
      <c r="AH20" s="302"/>
      <c r="AI20" s="3" t="s">
        <v>469</v>
      </c>
    </row>
    <row r="21" spans="1:35" ht="20.149999999999999" customHeight="1" thickTop="1" thickBot="1">
      <c r="A21" s="268"/>
      <c r="B21" s="292" t="s">
        <v>30</v>
      </c>
      <c r="C21" s="292"/>
      <c r="D21" s="292"/>
      <c r="E21" s="292"/>
      <c r="F21" s="292"/>
      <c r="G21" s="292"/>
      <c r="H21" s="292"/>
      <c r="I21" s="292"/>
      <c r="J21" s="292"/>
      <c r="K21" s="292"/>
      <c r="L21" s="293"/>
      <c r="M21" s="293"/>
      <c r="N21" s="293"/>
      <c r="O21" s="293"/>
      <c r="P21" s="293"/>
      <c r="Q21" s="293"/>
      <c r="R21" s="293"/>
      <c r="S21" s="294">
        <f>S12+S20</f>
        <v>0</v>
      </c>
      <c r="T21" s="294"/>
      <c r="U21" s="294"/>
      <c r="V21" s="294"/>
      <c r="W21" s="294"/>
      <c r="X21" s="294">
        <f>X12+X20</f>
        <v>0</v>
      </c>
      <c r="Y21" s="294"/>
      <c r="Z21" s="294"/>
      <c r="AA21" s="294"/>
      <c r="AB21" s="294"/>
      <c r="AC21" s="294">
        <f>AC12+AC20</f>
        <v>0</v>
      </c>
      <c r="AD21" s="294"/>
      <c r="AE21" s="294"/>
      <c r="AF21" s="294"/>
      <c r="AG21" s="294"/>
      <c r="AH21" s="295"/>
      <c r="AI21" s="3" t="s">
        <v>470</v>
      </c>
    </row>
    <row r="22" spans="1:35" ht="20.149999999999999" customHeight="1">
      <c r="A22" s="266" t="s">
        <v>471</v>
      </c>
      <c r="B22" s="307" t="s">
        <v>366</v>
      </c>
      <c r="C22" s="308"/>
      <c r="D22" s="308"/>
      <c r="E22" s="308"/>
      <c r="F22" s="308"/>
      <c r="G22" s="308"/>
      <c r="H22" s="308"/>
      <c r="I22" s="308"/>
      <c r="J22" s="308"/>
      <c r="K22" s="308"/>
      <c r="L22" s="277"/>
      <c r="M22" s="277"/>
      <c r="N22" s="277"/>
      <c r="O22" s="277"/>
      <c r="P22" s="277"/>
      <c r="Q22" s="277"/>
      <c r="R22" s="277"/>
      <c r="S22" s="309">
        <f>ROUND(L22*Q22,0)</f>
        <v>0</v>
      </c>
      <c r="T22" s="309"/>
      <c r="U22" s="309"/>
      <c r="V22" s="309"/>
      <c r="W22" s="309"/>
      <c r="X22" s="272"/>
      <c r="Y22" s="272"/>
      <c r="Z22" s="272"/>
      <c r="AA22" s="272"/>
      <c r="AB22" s="272"/>
      <c r="AC22" s="255">
        <f t="shared" ref="AC22:AC25" si="4">S22+X22</f>
        <v>0</v>
      </c>
      <c r="AD22" s="255"/>
      <c r="AE22" s="255"/>
      <c r="AF22" s="255"/>
      <c r="AG22" s="255"/>
      <c r="AH22" s="256"/>
    </row>
    <row r="23" spans="1:35" ht="20.149999999999999" customHeight="1">
      <c r="A23" s="267"/>
      <c r="B23" s="305" t="s">
        <v>472</v>
      </c>
      <c r="C23" s="306"/>
      <c r="D23" s="306"/>
      <c r="E23" s="306"/>
      <c r="F23" s="306"/>
      <c r="G23" s="306"/>
      <c r="H23" s="306"/>
      <c r="I23" s="306"/>
      <c r="J23" s="306"/>
      <c r="K23" s="306"/>
      <c r="L23" s="277"/>
      <c r="M23" s="277"/>
      <c r="N23" s="277"/>
      <c r="O23" s="277"/>
      <c r="P23" s="277"/>
      <c r="Q23" s="277"/>
      <c r="R23" s="277"/>
      <c r="S23" s="278">
        <f t="shared" ref="S23:S26" si="5">ROUND(L23*Q23,0)</f>
        <v>0</v>
      </c>
      <c r="T23" s="278"/>
      <c r="U23" s="278"/>
      <c r="V23" s="278"/>
      <c r="W23" s="278"/>
      <c r="X23" s="264"/>
      <c r="Y23" s="264"/>
      <c r="Z23" s="264"/>
      <c r="AA23" s="264"/>
      <c r="AB23" s="264"/>
      <c r="AC23" s="263">
        <f t="shared" si="4"/>
        <v>0</v>
      </c>
      <c r="AD23" s="263"/>
      <c r="AE23" s="263"/>
      <c r="AF23" s="263"/>
      <c r="AG23" s="263"/>
      <c r="AH23" s="265"/>
    </row>
    <row r="24" spans="1:35" ht="20.149999999999999" customHeight="1">
      <c r="A24" s="267"/>
      <c r="B24" s="305" t="s">
        <v>367</v>
      </c>
      <c r="C24" s="306"/>
      <c r="D24" s="306"/>
      <c r="E24" s="306"/>
      <c r="F24" s="306"/>
      <c r="G24" s="306"/>
      <c r="H24" s="306"/>
      <c r="I24" s="306"/>
      <c r="J24" s="306"/>
      <c r="K24" s="306"/>
      <c r="L24" s="277"/>
      <c r="M24" s="277"/>
      <c r="N24" s="277"/>
      <c r="O24" s="277"/>
      <c r="P24" s="277"/>
      <c r="Q24" s="259"/>
      <c r="R24" s="261"/>
      <c r="S24" s="263">
        <f t="shared" si="5"/>
        <v>0</v>
      </c>
      <c r="T24" s="263"/>
      <c r="U24" s="263"/>
      <c r="V24" s="263"/>
      <c r="W24" s="263"/>
      <c r="X24" s="264"/>
      <c r="Y24" s="264"/>
      <c r="Z24" s="264"/>
      <c r="AA24" s="264"/>
      <c r="AB24" s="264"/>
      <c r="AC24" s="263">
        <f t="shared" si="4"/>
        <v>0</v>
      </c>
      <c r="AD24" s="263"/>
      <c r="AE24" s="263"/>
      <c r="AF24" s="263"/>
      <c r="AG24" s="263"/>
      <c r="AH24" s="265"/>
    </row>
    <row r="25" spans="1:35" ht="20.149999999999999" customHeight="1">
      <c r="A25" s="267"/>
      <c r="B25" s="303" t="s">
        <v>391</v>
      </c>
      <c r="C25" s="304"/>
      <c r="D25" s="304"/>
      <c r="E25" s="304"/>
      <c r="F25" s="304"/>
      <c r="G25" s="304"/>
      <c r="H25" s="304"/>
      <c r="I25" s="304"/>
      <c r="J25" s="304"/>
      <c r="K25" s="304"/>
      <c r="L25" s="277"/>
      <c r="M25" s="277"/>
      <c r="N25" s="277"/>
      <c r="O25" s="277"/>
      <c r="P25" s="277"/>
      <c r="Q25" s="259"/>
      <c r="R25" s="261"/>
      <c r="S25" s="263">
        <f t="shared" si="5"/>
        <v>0</v>
      </c>
      <c r="T25" s="263"/>
      <c r="U25" s="263"/>
      <c r="V25" s="263"/>
      <c r="W25" s="263"/>
      <c r="X25" s="264"/>
      <c r="Y25" s="264"/>
      <c r="Z25" s="264"/>
      <c r="AA25" s="264"/>
      <c r="AB25" s="264"/>
      <c r="AC25" s="263">
        <f t="shared" si="4"/>
        <v>0</v>
      </c>
      <c r="AD25" s="263"/>
      <c r="AE25" s="263"/>
      <c r="AF25" s="263"/>
      <c r="AG25" s="263"/>
      <c r="AH25" s="265"/>
    </row>
    <row r="26" spans="1:35" ht="20.149999999999999" customHeight="1" thickBot="1">
      <c r="A26" s="267"/>
      <c r="B26" s="310" t="s">
        <v>196</v>
      </c>
      <c r="C26" s="311"/>
      <c r="D26" s="311"/>
      <c r="E26" s="311"/>
      <c r="F26" s="311"/>
      <c r="G26" s="311"/>
      <c r="H26" s="311"/>
      <c r="I26" s="311"/>
      <c r="J26" s="311"/>
      <c r="K26" s="311"/>
      <c r="L26" s="312"/>
      <c r="M26" s="312"/>
      <c r="N26" s="312"/>
      <c r="O26" s="312"/>
      <c r="P26" s="312"/>
      <c r="Q26" s="313"/>
      <c r="R26" s="314"/>
      <c r="S26" s="315">
        <f t="shared" si="5"/>
        <v>0</v>
      </c>
      <c r="T26" s="315"/>
      <c r="U26" s="315"/>
      <c r="V26" s="315"/>
      <c r="W26" s="315"/>
      <c r="X26" s="316"/>
      <c r="Y26" s="316"/>
      <c r="Z26" s="316"/>
      <c r="AA26" s="316"/>
      <c r="AB26" s="316"/>
      <c r="AC26" s="317">
        <f>S26+X26</f>
        <v>0</v>
      </c>
      <c r="AD26" s="317"/>
      <c r="AE26" s="317"/>
      <c r="AF26" s="317"/>
      <c r="AG26" s="317"/>
      <c r="AH26" s="318"/>
    </row>
    <row r="27" spans="1:35" ht="20.149999999999999" customHeight="1" thickTop="1" thickBot="1">
      <c r="A27" s="268"/>
      <c r="B27" s="292" t="s">
        <v>30</v>
      </c>
      <c r="C27" s="292"/>
      <c r="D27" s="292"/>
      <c r="E27" s="292"/>
      <c r="F27" s="292"/>
      <c r="G27" s="292"/>
      <c r="H27" s="292"/>
      <c r="I27" s="292"/>
      <c r="J27" s="292"/>
      <c r="K27" s="292"/>
      <c r="L27" s="326"/>
      <c r="M27" s="326"/>
      <c r="N27" s="326"/>
      <c r="O27" s="326"/>
      <c r="P27" s="326"/>
      <c r="Q27" s="327"/>
      <c r="R27" s="327"/>
      <c r="S27" s="294">
        <f>SUM(S22:W26)</f>
        <v>0</v>
      </c>
      <c r="T27" s="294"/>
      <c r="U27" s="294"/>
      <c r="V27" s="294"/>
      <c r="W27" s="294"/>
      <c r="X27" s="294">
        <f>SUM(X22:AB26)</f>
        <v>0</v>
      </c>
      <c r="Y27" s="294"/>
      <c r="Z27" s="294"/>
      <c r="AA27" s="294"/>
      <c r="AB27" s="294"/>
      <c r="AC27" s="294">
        <f>SUM(AC22:AH26)</f>
        <v>0</v>
      </c>
      <c r="AD27" s="294"/>
      <c r="AE27" s="294"/>
      <c r="AF27" s="294"/>
      <c r="AG27" s="294"/>
      <c r="AH27" s="295"/>
    </row>
    <row r="28" spans="1:35" ht="20.149999999999999" customHeight="1">
      <c r="A28" s="330" t="s">
        <v>24</v>
      </c>
      <c r="B28" s="331"/>
      <c r="C28" s="331"/>
      <c r="D28" s="331"/>
      <c r="E28" s="331"/>
      <c r="F28" s="331"/>
      <c r="G28" s="331"/>
      <c r="H28" s="331"/>
      <c r="I28" s="331"/>
      <c r="J28" s="331"/>
      <c r="K28" s="331"/>
      <c r="L28" s="332" t="s">
        <v>368</v>
      </c>
      <c r="M28" s="333"/>
      <c r="N28" s="333"/>
      <c r="O28" s="333"/>
      <c r="P28" s="333"/>
      <c r="Q28" s="333"/>
      <c r="R28" s="333"/>
      <c r="S28" s="333"/>
      <c r="T28" s="333"/>
      <c r="U28" s="333"/>
      <c r="V28" s="333"/>
      <c r="W28" s="333"/>
      <c r="X28" s="333"/>
      <c r="Y28" s="333"/>
      <c r="Z28" s="333"/>
      <c r="AA28" s="333"/>
      <c r="AB28" s="334"/>
      <c r="AC28" s="309">
        <f>AC21+AC27</f>
        <v>0</v>
      </c>
      <c r="AD28" s="309"/>
      <c r="AE28" s="309"/>
      <c r="AF28" s="309"/>
      <c r="AG28" s="309"/>
      <c r="AH28" s="335"/>
    </row>
    <row r="29" spans="1:35" ht="20.149999999999999" customHeight="1" thickBot="1">
      <c r="A29" s="336" t="s">
        <v>23</v>
      </c>
      <c r="B29" s="306"/>
      <c r="C29" s="306"/>
      <c r="D29" s="306"/>
      <c r="E29" s="306"/>
      <c r="F29" s="306"/>
      <c r="G29" s="306"/>
      <c r="H29" s="306"/>
      <c r="I29" s="306"/>
      <c r="J29" s="306"/>
      <c r="K29" s="306"/>
      <c r="L29" s="337"/>
      <c r="M29" s="338"/>
      <c r="N29" s="338"/>
      <c r="O29" s="338"/>
      <c r="P29" s="338"/>
      <c r="Q29" s="338"/>
      <c r="R29" s="338"/>
      <c r="S29" s="338"/>
      <c r="T29" s="338"/>
      <c r="U29" s="338"/>
      <c r="V29" s="338"/>
      <c r="W29" s="338"/>
      <c r="X29" s="338"/>
      <c r="Y29" s="338"/>
      <c r="Z29" s="338"/>
      <c r="AA29" s="338"/>
      <c r="AB29" s="339"/>
      <c r="AC29" s="340">
        <f>ROUNDDOWN(AC28*0.1,0)</f>
        <v>0</v>
      </c>
      <c r="AD29" s="340"/>
      <c r="AE29" s="340"/>
      <c r="AF29" s="340"/>
      <c r="AG29" s="340"/>
      <c r="AH29" s="341"/>
    </row>
    <row r="30" spans="1:35" ht="20.149999999999999" customHeight="1" thickBot="1">
      <c r="A30" s="319" t="s">
        <v>14</v>
      </c>
      <c r="B30" s="320"/>
      <c r="C30" s="320"/>
      <c r="D30" s="320"/>
      <c r="E30" s="320"/>
      <c r="F30" s="320"/>
      <c r="G30" s="320"/>
      <c r="H30" s="320"/>
      <c r="I30" s="320"/>
      <c r="J30" s="320"/>
      <c r="K30" s="320"/>
      <c r="L30" s="321" t="s">
        <v>369</v>
      </c>
      <c r="M30" s="322"/>
      <c r="N30" s="322"/>
      <c r="O30" s="322"/>
      <c r="P30" s="322"/>
      <c r="Q30" s="322"/>
      <c r="R30" s="322"/>
      <c r="S30" s="322"/>
      <c r="T30" s="322"/>
      <c r="U30" s="322"/>
      <c r="V30" s="322"/>
      <c r="W30" s="322"/>
      <c r="X30" s="322"/>
      <c r="Y30" s="322"/>
      <c r="Z30" s="322"/>
      <c r="AA30" s="322"/>
      <c r="AB30" s="323"/>
      <c r="AC30" s="324">
        <f>AC28+AC29</f>
        <v>0</v>
      </c>
      <c r="AD30" s="324"/>
      <c r="AE30" s="324"/>
      <c r="AF30" s="324"/>
      <c r="AG30" s="324"/>
      <c r="AH30" s="325"/>
    </row>
    <row r="31" spans="1:35">
      <c r="A31" s="240" t="s">
        <v>370</v>
      </c>
      <c r="B31" s="240"/>
      <c r="C31" s="328" t="s">
        <v>496</v>
      </c>
      <c r="D31" s="328"/>
      <c r="E31" s="328"/>
      <c r="F31" s="328"/>
      <c r="G31" s="328"/>
      <c r="H31" s="328"/>
      <c r="I31" s="328"/>
      <c r="J31" s="328"/>
      <c r="K31" s="328"/>
      <c r="L31" s="328"/>
      <c r="M31" s="328"/>
      <c r="N31" s="328"/>
      <c r="O31" s="328"/>
      <c r="P31" s="328"/>
      <c r="Q31" s="328"/>
      <c r="R31" s="328"/>
      <c r="S31" s="328"/>
      <c r="T31" s="328"/>
      <c r="U31" s="328"/>
      <c r="V31" s="328"/>
      <c r="W31" s="328"/>
      <c r="X31" s="328"/>
      <c r="Y31" s="328"/>
      <c r="Z31" s="328"/>
      <c r="AA31" s="328"/>
      <c r="AB31" s="328"/>
      <c r="AC31" s="328"/>
      <c r="AD31" s="328"/>
      <c r="AE31" s="328"/>
      <c r="AF31" s="328"/>
      <c r="AG31" s="328"/>
      <c r="AH31" s="328"/>
    </row>
    <row r="32" spans="1:35">
      <c r="A32" s="156"/>
      <c r="B32" s="156"/>
      <c r="C32" s="329" t="s">
        <v>494</v>
      </c>
      <c r="D32" s="329"/>
      <c r="E32" s="329"/>
      <c r="F32" s="329"/>
      <c r="G32" s="329"/>
      <c r="H32" s="329"/>
      <c r="I32" s="329"/>
      <c r="J32" s="329"/>
      <c r="K32" s="329"/>
      <c r="L32" s="329"/>
      <c r="M32" s="329"/>
      <c r="N32" s="329"/>
      <c r="O32" s="329"/>
      <c r="P32" s="329"/>
      <c r="Q32" s="329"/>
      <c r="R32" s="329"/>
      <c r="S32" s="329"/>
      <c r="T32" s="329"/>
      <c r="U32" s="329"/>
      <c r="V32" s="329"/>
      <c r="W32" s="329"/>
      <c r="X32" s="329"/>
      <c r="Y32" s="329"/>
      <c r="Z32" s="329"/>
      <c r="AA32" s="329"/>
      <c r="AB32" s="329"/>
      <c r="AC32" s="329"/>
      <c r="AD32" s="329"/>
      <c r="AE32" s="329"/>
      <c r="AF32" s="329"/>
      <c r="AG32" s="329"/>
      <c r="AH32" s="329"/>
    </row>
    <row r="33" spans="1:34">
      <c r="A33" s="156"/>
      <c r="B33" s="156"/>
      <c r="C33" s="329" t="s">
        <v>495</v>
      </c>
      <c r="D33" s="329"/>
      <c r="E33" s="329"/>
      <c r="F33" s="329"/>
      <c r="G33" s="329"/>
      <c r="H33" s="329"/>
      <c r="I33" s="329"/>
      <c r="J33" s="329"/>
      <c r="K33" s="329"/>
      <c r="L33" s="329"/>
      <c r="M33" s="329"/>
      <c r="N33" s="329"/>
      <c r="O33" s="329"/>
      <c r="P33" s="329"/>
      <c r="Q33" s="329"/>
      <c r="R33" s="329"/>
      <c r="S33" s="329"/>
      <c r="T33" s="329"/>
      <c r="U33" s="329"/>
      <c r="V33" s="329"/>
      <c r="W33" s="329"/>
      <c r="X33" s="329"/>
      <c r="Y33" s="329"/>
      <c r="Z33" s="329"/>
      <c r="AA33" s="329"/>
      <c r="AB33" s="329"/>
      <c r="AC33" s="329"/>
      <c r="AD33" s="329"/>
      <c r="AE33" s="329"/>
      <c r="AF33" s="329"/>
      <c r="AG33" s="329"/>
      <c r="AH33" s="329"/>
    </row>
    <row r="34" spans="1:34" ht="24.75" customHeight="1">
      <c r="D34" s="4"/>
    </row>
    <row r="35" spans="1:34">
      <c r="A35" s="3" t="s">
        <v>448</v>
      </c>
      <c r="D35" s="4"/>
      <c r="AH35" s="68" t="s">
        <v>361</v>
      </c>
    </row>
    <row r="36" spans="1:34">
      <c r="A36" s="3" t="s">
        <v>490</v>
      </c>
      <c r="D36" s="4"/>
      <c r="P36" s="3" t="s">
        <v>473</v>
      </c>
      <c r="Z36" s="3" t="s">
        <v>474</v>
      </c>
      <c r="AC36" s="68"/>
      <c r="AH36" s="68"/>
    </row>
    <row r="37" spans="1:34" ht="13.5" customHeight="1">
      <c r="B37" s="342" t="s">
        <v>371</v>
      </c>
      <c r="C37" s="342"/>
      <c r="D37" s="342"/>
      <c r="E37" s="342"/>
      <c r="F37" s="342"/>
      <c r="G37" s="342"/>
      <c r="H37" s="342"/>
      <c r="I37" s="53"/>
      <c r="K37" s="343" t="s">
        <v>372</v>
      </c>
      <c r="L37" s="344"/>
      <c r="M37" s="345"/>
      <c r="P37" s="346" t="s">
        <v>373</v>
      </c>
      <c r="Q37" s="346"/>
      <c r="R37" s="346"/>
      <c r="S37" s="346"/>
      <c r="T37" s="346"/>
      <c r="U37" s="346"/>
      <c r="V37" s="343"/>
      <c r="W37" s="347" t="s">
        <v>475</v>
      </c>
      <c r="X37" s="348"/>
      <c r="Y37" s="348"/>
      <c r="Z37" s="346" t="s">
        <v>476</v>
      </c>
      <c r="AA37" s="346"/>
      <c r="AB37" s="346"/>
      <c r="AC37" s="346"/>
      <c r="AD37" s="346"/>
      <c r="AE37" s="346"/>
      <c r="AF37" s="346"/>
    </row>
    <row r="38" spans="1:34" ht="13.5" customHeight="1">
      <c r="B38" s="350">
        <f>AC12</f>
        <v>0</v>
      </c>
      <c r="C38" s="350"/>
      <c r="D38" s="350"/>
      <c r="E38" s="350"/>
      <c r="F38" s="350"/>
      <c r="G38" s="350"/>
      <c r="H38" s="350"/>
      <c r="I38" s="351" t="s">
        <v>374</v>
      </c>
      <c r="J38" s="351"/>
      <c r="K38" s="352">
        <f>1/3</f>
        <v>0.33333333333333331</v>
      </c>
      <c r="L38" s="353"/>
      <c r="M38" s="354"/>
      <c r="N38" s="351" t="s">
        <v>17</v>
      </c>
      <c r="O38" s="355"/>
      <c r="P38" s="350">
        <f>ROUNDDOWN(B38*K38,-4)</f>
        <v>0</v>
      </c>
      <c r="Q38" s="350"/>
      <c r="R38" s="350"/>
      <c r="S38" s="350"/>
      <c r="T38" s="350"/>
      <c r="U38" s="350"/>
      <c r="V38" s="356"/>
      <c r="W38" s="349"/>
      <c r="X38" s="348"/>
      <c r="Y38" s="348"/>
      <c r="Z38" s="350">
        <v>3000000</v>
      </c>
      <c r="AA38" s="350"/>
      <c r="AB38" s="350"/>
      <c r="AC38" s="350"/>
      <c r="AD38" s="350"/>
      <c r="AE38" s="350"/>
      <c r="AF38" s="350"/>
    </row>
    <row r="39" spans="1:34" ht="13.5" customHeight="1">
      <c r="B39" s="350"/>
      <c r="C39" s="350"/>
      <c r="D39" s="350"/>
      <c r="E39" s="350"/>
      <c r="F39" s="350"/>
      <c r="G39" s="350"/>
      <c r="H39" s="350"/>
      <c r="I39" s="351"/>
      <c r="J39" s="351"/>
      <c r="K39" s="352"/>
      <c r="L39" s="353"/>
      <c r="M39" s="354"/>
      <c r="N39" s="351"/>
      <c r="O39" s="355"/>
      <c r="P39" s="350"/>
      <c r="Q39" s="350"/>
      <c r="R39" s="350"/>
      <c r="S39" s="350"/>
      <c r="T39" s="350"/>
      <c r="U39" s="350"/>
      <c r="V39" s="356"/>
      <c r="W39" s="349"/>
      <c r="X39" s="348"/>
      <c r="Y39" s="348"/>
      <c r="Z39" s="350"/>
      <c r="AA39" s="350"/>
      <c r="AB39" s="350"/>
      <c r="AC39" s="350"/>
      <c r="AD39" s="350"/>
      <c r="AE39" s="350"/>
      <c r="AF39" s="350"/>
    </row>
    <row r="40" spans="1:34" ht="13.5" customHeight="1">
      <c r="B40" s="149"/>
      <c r="C40" s="149"/>
      <c r="D40" s="149"/>
      <c r="E40" s="149"/>
      <c r="F40" s="149"/>
      <c r="G40" s="149"/>
      <c r="H40" s="149"/>
      <c r="I40" s="18"/>
      <c r="J40" s="18"/>
      <c r="K40" s="150"/>
      <c r="L40" s="150"/>
      <c r="M40" s="150"/>
      <c r="N40" s="18"/>
      <c r="O40" s="18"/>
      <c r="P40" s="151" t="s">
        <v>375</v>
      </c>
      <c r="Q40" s="149"/>
      <c r="R40" s="149"/>
      <c r="S40" s="149"/>
      <c r="T40" s="149"/>
      <c r="U40" s="149"/>
      <c r="V40" s="149"/>
      <c r="W40" s="148"/>
      <c r="X40" s="148"/>
      <c r="Y40" s="148"/>
      <c r="Z40" s="149"/>
      <c r="AA40" s="149"/>
      <c r="AB40" s="149"/>
      <c r="AC40" s="149"/>
      <c r="AD40" s="149"/>
      <c r="AE40" s="149"/>
      <c r="AF40" s="149"/>
    </row>
    <row r="41" spans="1:34" ht="5.15" customHeight="1">
      <c r="B41" s="149"/>
      <c r="C41" s="149"/>
      <c r="D41" s="149"/>
      <c r="E41" s="149"/>
      <c r="F41" s="149"/>
      <c r="G41" s="149"/>
      <c r="H41" s="149"/>
      <c r="I41" s="18"/>
      <c r="J41" s="18"/>
      <c r="K41" s="150"/>
      <c r="L41" s="150"/>
      <c r="M41" s="150"/>
      <c r="N41" s="18"/>
      <c r="O41" s="18"/>
      <c r="P41" s="151"/>
      <c r="Q41" s="149"/>
      <c r="R41" s="149"/>
      <c r="S41" s="149"/>
      <c r="T41" s="149"/>
      <c r="U41" s="149"/>
      <c r="V41" s="149"/>
      <c r="W41" s="148"/>
      <c r="X41" s="148"/>
      <c r="Y41" s="148"/>
      <c r="Z41" s="149"/>
      <c r="AA41" s="149"/>
      <c r="AB41" s="149"/>
      <c r="AC41" s="149"/>
      <c r="AD41" s="149"/>
      <c r="AE41" s="149"/>
      <c r="AF41" s="149"/>
    </row>
    <row r="42" spans="1:34">
      <c r="A42" s="3" t="s">
        <v>491</v>
      </c>
      <c r="D42" s="4"/>
      <c r="P42" s="3" t="s">
        <v>477</v>
      </c>
      <c r="Z42" s="3" t="s">
        <v>478</v>
      </c>
      <c r="AC42" s="68"/>
    </row>
    <row r="43" spans="1:34" ht="13.5" customHeight="1">
      <c r="B43" s="342" t="s">
        <v>371</v>
      </c>
      <c r="C43" s="342"/>
      <c r="D43" s="342"/>
      <c r="E43" s="342"/>
      <c r="F43" s="342"/>
      <c r="G43" s="342"/>
      <c r="H43" s="342"/>
      <c r="I43" s="53"/>
      <c r="K43" s="343" t="s">
        <v>372</v>
      </c>
      <c r="L43" s="344"/>
      <c r="M43" s="345"/>
      <c r="P43" s="346" t="s">
        <v>373</v>
      </c>
      <c r="Q43" s="346"/>
      <c r="R43" s="346"/>
      <c r="S43" s="346"/>
      <c r="T43" s="346"/>
      <c r="U43" s="346"/>
      <c r="V43" s="343"/>
      <c r="W43" s="347" t="s">
        <v>475</v>
      </c>
      <c r="X43" s="348"/>
      <c r="Y43" s="348"/>
      <c r="Z43" s="346" t="s">
        <v>476</v>
      </c>
      <c r="AA43" s="346"/>
      <c r="AB43" s="346"/>
      <c r="AC43" s="346"/>
      <c r="AD43" s="346"/>
      <c r="AE43" s="346"/>
      <c r="AF43" s="346"/>
    </row>
    <row r="44" spans="1:34" ht="13.5" customHeight="1">
      <c r="B44" s="350">
        <f>AC20</f>
        <v>0</v>
      </c>
      <c r="C44" s="350"/>
      <c r="D44" s="350"/>
      <c r="E44" s="350"/>
      <c r="F44" s="350"/>
      <c r="G44" s="350"/>
      <c r="H44" s="350"/>
      <c r="I44" s="351" t="s">
        <v>374</v>
      </c>
      <c r="J44" s="351"/>
      <c r="K44" s="352">
        <f>1/3</f>
        <v>0.33333333333333331</v>
      </c>
      <c r="L44" s="353"/>
      <c r="M44" s="354"/>
      <c r="N44" s="351" t="s">
        <v>17</v>
      </c>
      <c r="O44" s="355"/>
      <c r="P44" s="350">
        <f>ROUNDDOWN(B44*K44,-4)</f>
        <v>0</v>
      </c>
      <c r="Q44" s="350"/>
      <c r="R44" s="350"/>
      <c r="S44" s="350"/>
      <c r="T44" s="350"/>
      <c r="U44" s="350"/>
      <c r="V44" s="356"/>
      <c r="W44" s="349"/>
      <c r="X44" s="348"/>
      <c r="Y44" s="348"/>
      <c r="Z44" s="350">
        <v>5000000</v>
      </c>
      <c r="AA44" s="350"/>
      <c r="AB44" s="350"/>
      <c r="AC44" s="350"/>
      <c r="AD44" s="350"/>
      <c r="AE44" s="350"/>
      <c r="AF44" s="350"/>
    </row>
    <row r="45" spans="1:34" ht="13.5" customHeight="1">
      <c r="B45" s="350"/>
      <c r="C45" s="350"/>
      <c r="D45" s="350"/>
      <c r="E45" s="350"/>
      <c r="F45" s="350"/>
      <c r="G45" s="350"/>
      <c r="H45" s="350"/>
      <c r="I45" s="351"/>
      <c r="J45" s="351"/>
      <c r="K45" s="352"/>
      <c r="L45" s="353"/>
      <c r="M45" s="354"/>
      <c r="N45" s="351"/>
      <c r="O45" s="355"/>
      <c r="P45" s="350"/>
      <c r="Q45" s="350"/>
      <c r="R45" s="350"/>
      <c r="S45" s="350"/>
      <c r="T45" s="350"/>
      <c r="U45" s="350"/>
      <c r="V45" s="356"/>
      <c r="W45" s="349"/>
      <c r="X45" s="348"/>
      <c r="Y45" s="348"/>
      <c r="Z45" s="350"/>
      <c r="AA45" s="350"/>
      <c r="AB45" s="350"/>
      <c r="AC45" s="350"/>
      <c r="AD45" s="350"/>
      <c r="AE45" s="350"/>
      <c r="AF45" s="350"/>
    </row>
    <row r="46" spans="1:34" ht="13.5" customHeight="1">
      <c r="A46" s="149"/>
      <c r="B46" s="149"/>
      <c r="C46" s="149"/>
      <c r="D46" s="149"/>
      <c r="E46" s="149"/>
      <c r="F46" s="149"/>
      <c r="G46" s="149"/>
      <c r="H46" s="149"/>
      <c r="I46" s="18"/>
      <c r="J46" s="18"/>
      <c r="K46" s="150"/>
      <c r="L46" s="150"/>
      <c r="M46" s="150"/>
      <c r="N46" s="18"/>
      <c r="O46" s="18"/>
      <c r="P46" s="151" t="s">
        <v>375</v>
      </c>
      <c r="Q46" s="149"/>
      <c r="R46" s="149"/>
      <c r="S46" s="149"/>
      <c r="T46" s="149"/>
    </row>
    <row r="47" spans="1:34" ht="5.15" customHeight="1">
      <c r="A47" s="149"/>
      <c r="B47" s="149"/>
      <c r="C47" s="149"/>
      <c r="D47" s="149"/>
      <c r="E47" s="149"/>
      <c r="F47" s="149"/>
      <c r="G47" s="149"/>
      <c r="H47" s="149"/>
      <c r="I47" s="18"/>
      <c r="J47" s="18"/>
      <c r="K47" s="150"/>
      <c r="L47" s="150"/>
      <c r="M47" s="150"/>
      <c r="N47" s="18"/>
      <c r="O47" s="18"/>
      <c r="P47" s="151"/>
      <c r="Q47" s="149"/>
      <c r="R47" s="149"/>
      <c r="S47" s="149"/>
      <c r="T47" s="149"/>
    </row>
    <row r="48" spans="1:34" ht="13.5" customHeight="1">
      <c r="A48" s="3" t="s">
        <v>497</v>
      </c>
      <c r="D48" s="4"/>
      <c r="R48" s="3" t="s">
        <v>479</v>
      </c>
      <c r="AB48" s="3" t="s">
        <v>480</v>
      </c>
      <c r="AE48" s="68"/>
    </row>
    <row r="49" spans="1:34" ht="13.5" customHeight="1">
      <c r="B49" s="342" t="s">
        <v>492</v>
      </c>
      <c r="C49" s="342"/>
      <c r="D49" s="342"/>
      <c r="E49" s="342"/>
      <c r="F49" s="342"/>
      <c r="G49" s="363"/>
      <c r="H49" s="152"/>
      <c r="I49" s="53"/>
      <c r="J49" s="342" t="s">
        <v>493</v>
      </c>
      <c r="K49" s="342"/>
      <c r="L49" s="342"/>
      <c r="M49" s="342"/>
      <c r="N49" s="342"/>
      <c r="O49" s="363"/>
      <c r="P49" s="152"/>
      <c r="Q49" s="53"/>
      <c r="R49" s="346" t="s">
        <v>373</v>
      </c>
      <c r="S49" s="346"/>
      <c r="T49" s="346"/>
      <c r="U49" s="346"/>
      <c r="V49" s="346"/>
      <c r="W49" s="346"/>
      <c r="X49" s="343"/>
      <c r="Y49" s="347" t="s">
        <v>475</v>
      </c>
      <c r="Z49" s="348"/>
      <c r="AA49" s="348"/>
      <c r="AB49" s="346" t="s">
        <v>498</v>
      </c>
      <c r="AC49" s="346"/>
      <c r="AD49" s="346"/>
      <c r="AE49" s="346"/>
      <c r="AF49" s="346"/>
      <c r="AG49" s="346"/>
      <c r="AH49" s="346"/>
    </row>
    <row r="50" spans="1:34" ht="13.5" customHeight="1">
      <c r="B50" s="350">
        <f>MIN(P38,Z38)</f>
        <v>0</v>
      </c>
      <c r="C50" s="350"/>
      <c r="D50" s="350"/>
      <c r="E50" s="350"/>
      <c r="F50" s="350"/>
      <c r="G50" s="350"/>
      <c r="H50" s="364" t="s">
        <v>481</v>
      </c>
      <c r="I50" s="364"/>
      <c r="J50" s="350">
        <f>MIN(Z44,P44)</f>
        <v>0</v>
      </c>
      <c r="K50" s="350"/>
      <c r="L50" s="350"/>
      <c r="M50" s="350"/>
      <c r="N50" s="350"/>
      <c r="O50" s="350"/>
      <c r="P50" s="351" t="s">
        <v>17</v>
      </c>
      <c r="Q50" s="351"/>
      <c r="R50" s="350">
        <f>B50+J50</f>
        <v>0</v>
      </c>
      <c r="S50" s="350"/>
      <c r="T50" s="350"/>
      <c r="U50" s="350"/>
      <c r="V50" s="350"/>
      <c r="W50" s="350"/>
      <c r="X50" s="356"/>
      <c r="Y50" s="349"/>
      <c r="Z50" s="348"/>
      <c r="AA50" s="348"/>
      <c r="AB50" s="365"/>
      <c r="AC50" s="365"/>
      <c r="AD50" s="365"/>
      <c r="AE50" s="365"/>
      <c r="AF50" s="365"/>
      <c r="AG50" s="365"/>
      <c r="AH50" s="365"/>
    </row>
    <row r="51" spans="1:34" ht="13.5" customHeight="1">
      <c r="B51" s="350"/>
      <c r="C51" s="350"/>
      <c r="D51" s="350"/>
      <c r="E51" s="350"/>
      <c r="F51" s="350"/>
      <c r="G51" s="350"/>
      <c r="H51" s="364"/>
      <c r="I51" s="364"/>
      <c r="J51" s="350"/>
      <c r="K51" s="350"/>
      <c r="L51" s="350"/>
      <c r="M51" s="350"/>
      <c r="N51" s="350"/>
      <c r="O51" s="350"/>
      <c r="P51" s="351"/>
      <c r="Q51" s="351"/>
      <c r="R51" s="350"/>
      <c r="S51" s="350"/>
      <c r="T51" s="350"/>
      <c r="U51" s="350"/>
      <c r="V51" s="350"/>
      <c r="W51" s="350"/>
      <c r="X51" s="356"/>
      <c r="Y51" s="349"/>
      <c r="Z51" s="348"/>
      <c r="AA51" s="348"/>
      <c r="AB51" s="365"/>
      <c r="AC51" s="365"/>
      <c r="AD51" s="365"/>
      <c r="AE51" s="365"/>
      <c r="AF51" s="365"/>
      <c r="AG51" s="365"/>
      <c r="AH51" s="365"/>
    </row>
    <row r="52" spans="1:34" ht="13.5" customHeight="1"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1" t="s">
        <v>375</v>
      </c>
      <c r="S52" s="149"/>
      <c r="T52" s="149"/>
      <c r="U52" s="149"/>
      <c r="V52" s="149"/>
      <c r="W52" s="149"/>
      <c r="X52" s="149"/>
      <c r="Y52" s="149"/>
      <c r="Z52" s="154"/>
      <c r="AA52" s="154"/>
      <c r="AB52" s="154"/>
    </row>
    <row r="53" spans="1:34" ht="5.15" customHeight="1"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1"/>
      <c r="S53" s="149"/>
      <c r="T53" s="149"/>
      <c r="U53" s="149"/>
      <c r="V53" s="149"/>
      <c r="W53" s="149"/>
      <c r="X53" s="149"/>
      <c r="Y53" s="149"/>
      <c r="Z53" s="154"/>
      <c r="AA53" s="154"/>
      <c r="AB53" s="154"/>
    </row>
    <row r="54" spans="1:34" ht="13.5" customHeight="1">
      <c r="A54" s="3" t="s">
        <v>482</v>
      </c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5"/>
    </row>
    <row r="55" spans="1:34">
      <c r="A55" s="3" t="s">
        <v>483</v>
      </c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V55" s="343" t="s">
        <v>382</v>
      </c>
      <c r="W55" s="344"/>
      <c r="X55" s="344"/>
      <c r="Y55" s="344"/>
      <c r="Z55" s="344"/>
      <c r="AA55" s="344"/>
      <c r="AB55" s="344"/>
      <c r="AC55" s="345"/>
    </row>
    <row r="56" spans="1:34" ht="13.5" customHeight="1">
      <c r="V56" s="357">
        <f>MIN(R50,AB50)</f>
        <v>0</v>
      </c>
      <c r="W56" s="358"/>
      <c r="X56" s="358"/>
      <c r="Y56" s="358"/>
      <c r="Z56" s="358"/>
      <c r="AA56" s="358"/>
      <c r="AB56" s="358"/>
      <c r="AC56" s="359"/>
    </row>
    <row r="57" spans="1:34">
      <c r="V57" s="360"/>
      <c r="W57" s="361"/>
      <c r="X57" s="361"/>
      <c r="Y57" s="361"/>
      <c r="Z57" s="361"/>
      <c r="AA57" s="361"/>
      <c r="AB57" s="361"/>
      <c r="AC57" s="362"/>
    </row>
    <row r="58" spans="1:34">
      <c r="D58" s="4"/>
    </row>
  </sheetData>
  <sheetProtection algorithmName="SHA-512" hashValue="WO44zrK39CFfSbVCljPR/2LPfGx+1p8o4cdYqdjCFvVuCw7+vm9HrIeAEpOzsS15bRFt+drAePQP9SUs9UNYWw==" saltValue="MOjoHGyBCrAhbo7gYh48yg==" spinCount="100000" sheet="1" formatCells="0"/>
  <mergeCells count="195">
    <mergeCell ref="V56:AC57"/>
    <mergeCell ref="N44:O45"/>
    <mergeCell ref="P44:V45"/>
    <mergeCell ref="Z44:AF45"/>
    <mergeCell ref="B49:G49"/>
    <mergeCell ref="J49:O49"/>
    <mergeCell ref="R49:X49"/>
    <mergeCell ref="Y49:AA51"/>
    <mergeCell ref="AB49:AH49"/>
    <mergeCell ref="B50:G51"/>
    <mergeCell ref="H50:I51"/>
    <mergeCell ref="J50:O51"/>
    <mergeCell ref="P50:Q51"/>
    <mergeCell ref="R50:X51"/>
    <mergeCell ref="AB50:AH51"/>
    <mergeCell ref="B43:H43"/>
    <mergeCell ref="K43:M43"/>
    <mergeCell ref="P43:V43"/>
    <mergeCell ref="W43:Y45"/>
    <mergeCell ref="Z43:AF43"/>
    <mergeCell ref="B44:H45"/>
    <mergeCell ref="I44:J45"/>
    <mergeCell ref="K44:M45"/>
    <mergeCell ref="V55:AC55"/>
    <mergeCell ref="C33:AH33"/>
    <mergeCell ref="B37:H37"/>
    <mergeCell ref="K37:M37"/>
    <mergeCell ref="P37:V37"/>
    <mergeCell ref="W37:Y39"/>
    <mergeCell ref="Z37:AF37"/>
    <mergeCell ref="B38:H39"/>
    <mergeCell ref="I38:J39"/>
    <mergeCell ref="K38:M39"/>
    <mergeCell ref="N38:O39"/>
    <mergeCell ref="P38:V39"/>
    <mergeCell ref="Z38:AF39"/>
    <mergeCell ref="A31:B31"/>
    <mergeCell ref="C31:AH31"/>
    <mergeCell ref="C32:AH32"/>
    <mergeCell ref="A28:K28"/>
    <mergeCell ref="L28:AB28"/>
    <mergeCell ref="AC28:AH28"/>
    <mergeCell ref="A29:K29"/>
    <mergeCell ref="L29:AB29"/>
    <mergeCell ref="AC29:AH29"/>
    <mergeCell ref="AC27:AH27"/>
    <mergeCell ref="B26:K26"/>
    <mergeCell ref="L26:P26"/>
    <mergeCell ref="Q26:R26"/>
    <mergeCell ref="S26:W26"/>
    <mergeCell ref="X26:AB26"/>
    <mergeCell ref="AC26:AH26"/>
    <mergeCell ref="A30:K30"/>
    <mergeCell ref="L30:AB30"/>
    <mergeCell ref="AC30:AH30"/>
    <mergeCell ref="A22:A27"/>
    <mergeCell ref="B27:K27"/>
    <mergeCell ref="L27:P27"/>
    <mergeCell ref="Q27:R27"/>
    <mergeCell ref="S27:W27"/>
    <mergeCell ref="X27:AB27"/>
    <mergeCell ref="AC24:AH24"/>
    <mergeCell ref="B25:K25"/>
    <mergeCell ref="L25:P25"/>
    <mergeCell ref="Q25:R25"/>
    <mergeCell ref="S25:W25"/>
    <mergeCell ref="X25:AB25"/>
    <mergeCell ref="AC25:AH25"/>
    <mergeCell ref="AC22:AH22"/>
    <mergeCell ref="B23:K23"/>
    <mergeCell ref="L23:P23"/>
    <mergeCell ref="Q23:R23"/>
    <mergeCell ref="S23:W23"/>
    <mergeCell ref="X23:AB23"/>
    <mergeCell ref="AC23:AH23"/>
    <mergeCell ref="B22:K22"/>
    <mergeCell ref="L22:P22"/>
    <mergeCell ref="Q22:R22"/>
    <mergeCell ref="S22:W22"/>
    <mergeCell ref="X22:AB22"/>
    <mergeCell ref="B24:K24"/>
    <mergeCell ref="L24:P24"/>
    <mergeCell ref="Q24:R24"/>
    <mergeCell ref="S24:W24"/>
    <mergeCell ref="X24:AB24"/>
    <mergeCell ref="B21:K21"/>
    <mergeCell ref="L21:P21"/>
    <mergeCell ref="Q21:R21"/>
    <mergeCell ref="S21:W21"/>
    <mergeCell ref="X21:AB21"/>
    <mergeCell ref="AC21:AH21"/>
    <mergeCell ref="B20:K20"/>
    <mergeCell ref="L20:P20"/>
    <mergeCell ref="Q20:R20"/>
    <mergeCell ref="S20:W20"/>
    <mergeCell ref="X20:AB20"/>
    <mergeCell ref="AC20:AH20"/>
    <mergeCell ref="B19:K19"/>
    <mergeCell ref="L19:P19"/>
    <mergeCell ref="Q19:R19"/>
    <mergeCell ref="S19:W19"/>
    <mergeCell ref="X19:AB19"/>
    <mergeCell ref="AC19:AH19"/>
    <mergeCell ref="B18:K18"/>
    <mergeCell ref="L18:P18"/>
    <mergeCell ref="Q18:R18"/>
    <mergeCell ref="S18:W18"/>
    <mergeCell ref="X18:AB18"/>
    <mergeCell ref="AC18:AH18"/>
    <mergeCell ref="B17:K17"/>
    <mergeCell ref="L17:P17"/>
    <mergeCell ref="Q17:R17"/>
    <mergeCell ref="S17:W17"/>
    <mergeCell ref="X17:AB17"/>
    <mergeCell ref="AC17:AH17"/>
    <mergeCell ref="B16:K16"/>
    <mergeCell ref="L16:P16"/>
    <mergeCell ref="Q16:R16"/>
    <mergeCell ref="S16:W16"/>
    <mergeCell ref="X16:AB16"/>
    <mergeCell ref="AC16:AH16"/>
    <mergeCell ref="B15:K15"/>
    <mergeCell ref="L15:P15"/>
    <mergeCell ref="Q15:R15"/>
    <mergeCell ref="S15:W15"/>
    <mergeCell ref="X15:AB15"/>
    <mergeCell ref="AC15:AH15"/>
    <mergeCell ref="B14:K14"/>
    <mergeCell ref="L14:P14"/>
    <mergeCell ref="Q14:R14"/>
    <mergeCell ref="S14:W14"/>
    <mergeCell ref="X14:AB14"/>
    <mergeCell ref="AC14:AH14"/>
    <mergeCell ref="B13:K13"/>
    <mergeCell ref="L13:P13"/>
    <mergeCell ref="Q13:R13"/>
    <mergeCell ref="S13:W13"/>
    <mergeCell ref="X13:AB13"/>
    <mergeCell ref="AC13:AH13"/>
    <mergeCell ref="B12:K12"/>
    <mergeCell ref="L12:P12"/>
    <mergeCell ref="Q12:R12"/>
    <mergeCell ref="S12:W12"/>
    <mergeCell ref="X12:AB12"/>
    <mergeCell ref="AC12:AH12"/>
    <mergeCell ref="B11:K11"/>
    <mergeCell ref="L11:P11"/>
    <mergeCell ref="Q11:R11"/>
    <mergeCell ref="S11:W11"/>
    <mergeCell ref="X11:AB11"/>
    <mergeCell ref="AC11:AH11"/>
    <mergeCell ref="B10:K10"/>
    <mergeCell ref="L10:P10"/>
    <mergeCell ref="Q10:R10"/>
    <mergeCell ref="S10:W10"/>
    <mergeCell ref="X10:AB10"/>
    <mergeCell ref="AC10:AH10"/>
    <mergeCell ref="B9:K9"/>
    <mergeCell ref="L9:P9"/>
    <mergeCell ref="Q9:R9"/>
    <mergeCell ref="S9:W9"/>
    <mergeCell ref="X9:AB9"/>
    <mergeCell ref="AC9:AH9"/>
    <mergeCell ref="X7:AB7"/>
    <mergeCell ref="AC7:AH7"/>
    <mergeCell ref="B8:K8"/>
    <mergeCell ref="L8:P8"/>
    <mergeCell ref="Q8:R8"/>
    <mergeCell ref="S8:W8"/>
    <mergeCell ref="X8:AB8"/>
    <mergeCell ref="AC8:AH8"/>
    <mergeCell ref="A3:K4"/>
    <mergeCell ref="L3:W3"/>
    <mergeCell ref="X3:AB4"/>
    <mergeCell ref="AC3:AH4"/>
    <mergeCell ref="L4:P4"/>
    <mergeCell ref="Q4:R4"/>
    <mergeCell ref="S4:W4"/>
    <mergeCell ref="AC5:AH5"/>
    <mergeCell ref="B6:K6"/>
    <mergeCell ref="L6:P6"/>
    <mergeCell ref="Q6:R6"/>
    <mergeCell ref="S6:W6"/>
    <mergeCell ref="X6:AB6"/>
    <mergeCell ref="AC6:AH6"/>
    <mergeCell ref="A5:A21"/>
    <mergeCell ref="B5:K5"/>
    <mergeCell ref="L5:P5"/>
    <mergeCell ref="Q5:R5"/>
    <mergeCell ref="S5:W5"/>
    <mergeCell ref="X5:AB5"/>
    <mergeCell ref="B7:K7"/>
    <mergeCell ref="L7:P7"/>
    <mergeCell ref="Q7:R7"/>
    <mergeCell ref="S7:W7"/>
  </mergeCells>
  <phoneticPr fontId="19"/>
  <conditionalFormatting sqref="B12:K15">
    <cfRule type="containsBlanks" dxfId="27" priority="10">
      <formula>LEN(TRIM(B12))=0</formula>
    </cfRule>
  </conditionalFormatting>
  <conditionalFormatting sqref="B20:K20">
    <cfRule type="containsBlanks" dxfId="26" priority="9">
      <formula>LEN(TRIM(B20))=0</formula>
    </cfRule>
  </conditionalFormatting>
  <conditionalFormatting sqref="B5:R11">
    <cfRule type="containsBlanks" dxfId="25" priority="12">
      <formula>LEN(TRIM(B5))=0</formula>
    </cfRule>
  </conditionalFormatting>
  <conditionalFormatting sqref="L13:R15 B16:R19">
    <cfRule type="containsBlanks" dxfId="24" priority="16">
      <formula>LEN(TRIM(B13))=0</formula>
    </cfRule>
  </conditionalFormatting>
  <conditionalFormatting sqref="L22:AB26">
    <cfRule type="containsBlanks" dxfId="23" priority="13">
      <formula>LEN(TRIM(L22))=0</formula>
    </cfRule>
  </conditionalFormatting>
  <conditionalFormatting sqref="U45:AA45">
    <cfRule type="containsBlanks" dxfId="22" priority="17">
      <formula>LEN(TRIM(U45))=0</formula>
    </cfRule>
    <cfRule type="containsBlanks" dxfId="21" priority="18">
      <formula>LEN(TRIM(U45))=0</formula>
    </cfRule>
  </conditionalFormatting>
  <conditionalFormatting sqref="X5:AB20">
    <cfRule type="containsBlanks" dxfId="20" priority="15">
      <formula>LEN(TRIM(X5))=0</formula>
    </cfRule>
  </conditionalFormatting>
  <conditionalFormatting sqref="AB50:AH51">
    <cfRule type="expression" dxfId="19" priority="1">
      <formula>AB50&lt;&gt;""</formula>
    </cfRule>
  </conditionalFormatting>
  <printOptions horizontalCentered="1" verticalCentered="1"/>
  <pageMargins left="0.70866141732283472" right="0.70866141732283472" top="0.74803149606299213" bottom="0.47244094488188981" header="0.31496062992125984" footer="0.31496062992125984"/>
  <pageSetup paperSize="9" scale="8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6">
    <tabColor theme="5" tint="0.79998168889431442"/>
    <pageSetUpPr fitToPage="1"/>
  </sheetPr>
  <dimension ref="A1:AZ81"/>
  <sheetViews>
    <sheetView showZeros="0" view="pageBreakPreview" zoomScaleNormal="100" zoomScaleSheetLayoutView="100" workbookViewId="0">
      <selection activeCell="A3" sqref="A3:K4"/>
    </sheetView>
  </sheetViews>
  <sheetFormatPr defaultColWidth="9" defaultRowHeight="13"/>
  <cols>
    <col min="1" max="35" width="2.6328125" style="3" customWidth="1"/>
    <col min="36" max="40" width="2.6328125" style="3" hidden="1" customWidth="1"/>
    <col min="41" max="52" width="9" style="3" hidden="1" customWidth="1"/>
    <col min="53" max="16384" width="9" style="3"/>
  </cols>
  <sheetData>
    <row r="1" spans="1:49">
      <c r="A1" s="366" t="s">
        <v>290</v>
      </c>
      <c r="B1" s="367"/>
      <c r="C1" s="367"/>
      <c r="D1" s="367"/>
      <c r="E1" s="367"/>
      <c r="F1" s="367"/>
      <c r="G1" s="367"/>
      <c r="H1" s="367"/>
      <c r="I1" s="367"/>
      <c r="J1" s="367"/>
      <c r="K1" s="368"/>
      <c r="L1" s="372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  <c r="Z1" s="373"/>
      <c r="AA1" s="374"/>
      <c r="AB1" s="378" t="s">
        <v>174</v>
      </c>
      <c r="AC1" s="379"/>
      <c r="AD1" s="382" t="str">
        <f ca="1">RIGHT(CELL("filename",AI1),LEN(CELL("filename",AI1))-FIND("]",CELL("filename",AI1)))</f>
        <v>ボイラ排出量算定（追加)</v>
      </c>
      <c r="AE1" s="383"/>
      <c r="AF1" s="383"/>
      <c r="AG1" s="383"/>
      <c r="AH1" s="383"/>
      <c r="AI1" s="384"/>
      <c r="AU1" s="3" t="s">
        <v>198</v>
      </c>
      <c r="AV1" s="3">
        <v>1</v>
      </c>
      <c r="AW1" s="25" t="s">
        <v>199</v>
      </c>
    </row>
    <row r="2" spans="1:49">
      <c r="A2" s="369"/>
      <c r="B2" s="370"/>
      <c r="C2" s="370"/>
      <c r="D2" s="370"/>
      <c r="E2" s="370"/>
      <c r="F2" s="370"/>
      <c r="G2" s="370"/>
      <c r="H2" s="370"/>
      <c r="I2" s="370"/>
      <c r="J2" s="370"/>
      <c r="K2" s="371"/>
      <c r="L2" s="375"/>
      <c r="M2" s="376"/>
      <c r="N2" s="376"/>
      <c r="O2" s="376"/>
      <c r="P2" s="376"/>
      <c r="Q2" s="376"/>
      <c r="R2" s="376"/>
      <c r="S2" s="376"/>
      <c r="T2" s="376"/>
      <c r="U2" s="376"/>
      <c r="V2" s="376"/>
      <c r="W2" s="376"/>
      <c r="X2" s="376"/>
      <c r="Y2" s="376"/>
      <c r="Z2" s="376"/>
      <c r="AA2" s="377"/>
      <c r="AB2" s="380"/>
      <c r="AC2" s="381"/>
      <c r="AD2" s="385"/>
      <c r="AE2" s="386"/>
      <c r="AF2" s="386"/>
      <c r="AG2" s="386"/>
      <c r="AH2" s="386"/>
      <c r="AI2" s="387"/>
      <c r="AU2" s="3" t="s">
        <v>200</v>
      </c>
      <c r="AV2" s="3">
        <v>0.995</v>
      </c>
      <c r="AW2" s="25" t="s">
        <v>201</v>
      </c>
    </row>
    <row r="3" spans="1:49" ht="13.5" customHeight="1">
      <c r="A3" s="388" t="s">
        <v>378</v>
      </c>
      <c r="B3" s="389"/>
      <c r="C3" s="389"/>
      <c r="D3" s="389"/>
      <c r="E3" s="389"/>
      <c r="F3" s="389"/>
      <c r="G3" s="389"/>
      <c r="H3" s="389"/>
      <c r="I3" s="392"/>
      <c r="J3" s="392"/>
      <c r="K3" s="392"/>
      <c r="L3" s="393" t="s">
        <v>279</v>
      </c>
      <c r="M3" s="394"/>
      <c r="N3" s="394"/>
      <c r="O3" s="394"/>
      <c r="P3" s="394"/>
      <c r="Q3" s="394"/>
      <c r="R3" s="394"/>
      <c r="S3" s="394"/>
      <c r="T3" s="394"/>
      <c r="U3" s="394"/>
      <c r="V3" s="395"/>
      <c r="W3" s="399"/>
      <c r="X3" s="400"/>
      <c r="Y3" s="400"/>
      <c r="Z3" s="400"/>
      <c r="AA3" s="400"/>
      <c r="AB3" s="400"/>
      <c r="AC3" s="400"/>
      <c r="AD3" s="400"/>
      <c r="AE3" s="400"/>
      <c r="AF3" s="400"/>
      <c r="AG3" s="400"/>
      <c r="AH3" s="400"/>
      <c r="AI3" s="401"/>
      <c r="AU3" s="3" t="s">
        <v>202</v>
      </c>
      <c r="AV3" s="3">
        <v>0.99</v>
      </c>
      <c r="AW3" s="25" t="s">
        <v>203</v>
      </c>
    </row>
    <row r="4" spans="1:49" ht="13.5" customHeight="1">
      <c r="A4" s="390"/>
      <c r="B4" s="391"/>
      <c r="C4" s="391"/>
      <c r="D4" s="391"/>
      <c r="E4" s="391"/>
      <c r="F4" s="391"/>
      <c r="G4" s="391"/>
      <c r="H4" s="391"/>
      <c r="I4" s="392"/>
      <c r="J4" s="392"/>
      <c r="K4" s="392"/>
      <c r="L4" s="396"/>
      <c r="M4" s="397"/>
      <c r="N4" s="397"/>
      <c r="O4" s="397"/>
      <c r="P4" s="397"/>
      <c r="Q4" s="397"/>
      <c r="R4" s="397"/>
      <c r="S4" s="397"/>
      <c r="T4" s="397"/>
      <c r="U4" s="397"/>
      <c r="V4" s="398"/>
      <c r="W4" s="402"/>
      <c r="X4" s="403"/>
      <c r="Y4" s="403"/>
      <c r="Z4" s="403"/>
      <c r="AA4" s="403"/>
      <c r="AB4" s="403"/>
      <c r="AC4" s="403"/>
      <c r="AD4" s="403"/>
      <c r="AE4" s="403"/>
      <c r="AF4" s="403"/>
      <c r="AG4" s="403"/>
      <c r="AH4" s="403"/>
      <c r="AI4" s="404"/>
      <c r="AJ4" s="4"/>
      <c r="AK4" s="7"/>
      <c r="AU4" s="3" t="s">
        <v>204</v>
      </c>
      <c r="AV4" s="3">
        <v>0.98499999999999999</v>
      </c>
      <c r="AW4" s="25" t="s">
        <v>205</v>
      </c>
    </row>
    <row r="5" spans="1:49" ht="13.5" customHeight="1">
      <c r="A5" s="405" t="s">
        <v>12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6"/>
      <c r="R5" s="406"/>
      <c r="S5" s="406"/>
      <c r="T5" s="406"/>
      <c r="U5" s="406"/>
      <c r="V5" s="406"/>
      <c r="W5" s="406"/>
      <c r="X5" s="406"/>
      <c r="Y5" s="406"/>
      <c r="Z5" s="406"/>
      <c r="AA5" s="406"/>
      <c r="AB5" s="406"/>
      <c r="AC5" s="406"/>
      <c r="AD5" s="406"/>
      <c r="AE5" s="406"/>
      <c r="AF5" s="406"/>
      <c r="AG5" s="406"/>
      <c r="AH5" s="406"/>
      <c r="AI5" s="407"/>
      <c r="AJ5" s="4"/>
      <c r="AU5" s="3" t="s">
        <v>212</v>
      </c>
      <c r="AV5" s="3">
        <v>0.98</v>
      </c>
      <c r="AW5" s="25" t="s">
        <v>213</v>
      </c>
    </row>
    <row r="6" spans="1:49" ht="13.5" customHeight="1">
      <c r="A6" s="26" t="s">
        <v>277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89" t="str">
        <f>IF(AQ7=1,"",AO25)</f>
        <v/>
      </c>
      <c r="AJ6" s="4"/>
      <c r="AK6" s="7"/>
      <c r="AU6" s="3" t="s">
        <v>214</v>
      </c>
      <c r="AV6" s="3">
        <v>0.97499999999999998</v>
      </c>
      <c r="AW6" s="25" t="s">
        <v>215</v>
      </c>
    </row>
    <row r="7" spans="1:49" ht="13.5" customHeight="1">
      <c r="A7" s="6"/>
      <c r="B7" s="7" t="s">
        <v>285</v>
      </c>
      <c r="C7" s="7"/>
      <c r="D7" s="7"/>
      <c r="E7" s="7"/>
      <c r="F7" s="4"/>
      <c r="G7" s="4"/>
      <c r="H7" s="4"/>
      <c r="J7" s="7"/>
      <c r="M7" s="4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8"/>
      <c r="AQ7" s="54">
        <v>1</v>
      </c>
      <c r="AU7" s="3" t="s">
        <v>216</v>
      </c>
      <c r="AV7" s="3">
        <v>0.97</v>
      </c>
      <c r="AW7" s="25" t="s">
        <v>217</v>
      </c>
    </row>
    <row r="8" spans="1:49" ht="13.5" customHeight="1">
      <c r="A8" s="6"/>
      <c r="B8" s="7" t="s">
        <v>284</v>
      </c>
      <c r="C8" s="7"/>
      <c r="D8" s="7"/>
      <c r="E8" s="7"/>
      <c r="F8" s="7"/>
      <c r="G8" s="7"/>
      <c r="H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8"/>
      <c r="AO8" s="408"/>
      <c r="AP8" s="408"/>
      <c r="AQ8" s="408"/>
      <c r="AU8" s="3" t="s">
        <v>218</v>
      </c>
      <c r="AV8" s="3">
        <v>0.96499999999999997</v>
      </c>
      <c r="AW8" s="25" t="s">
        <v>219</v>
      </c>
    </row>
    <row r="9" spans="1:49" ht="13.5" customHeight="1">
      <c r="A9" s="6"/>
      <c r="B9" s="409"/>
      <c r="C9" s="411" t="s">
        <v>280</v>
      </c>
      <c r="D9" s="411"/>
      <c r="E9" s="411"/>
      <c r="F9" s="411"/>
      <c r="G9" s="411"/>
      <c r="H9" s="411"/>
      <c r="I9" s="412"/>
      <c r="J9" s="415" t="s">
        <v>281</v>
      </c>
      <c r="K9" s="416"/>
      <c r="L9" s="416"/>
      <c r="M9" s="419" t="s">
        <v>283</v>
      </c>
      <c r="N9" s="420"/>
      <c r="O9" s="423" t="s">
        <v>282</v>
      </c>
      <c r="P9" s="423"/>
      <c r="Q9" s="423"/>
      <c r="R9" s="409"/>
      <c r="S9" s="425" t="s">
        <v>280</v>
      </c>
      <c r="T9" s="411"/>
      <c r="U9" s="411"/>
      <c r="V9" s="411"/>
      <c r="W9" s="411"/>
      <c r="X9" s="411"/>
      <c r="Y9" s="412"/>
      <c r="Z9" s="415" t="s">
        <v>281</v>
      </c>
      <c r="AA9" s="416"/>
      <c r="AB9" s="416"/>
      <c r="AC9" s="419" t="s">
        <v>283</v>
      </c>
      <c r="AD9" s="420"/>
      <c r="AE9" s="423" t="s">
        <v>282</v>
      </c>
      <c r="AF9" s="423"/>
      <c r="AG9" s="423"/>
      <c r="AH9" s="28"/>
      <c r="AI9" s="8"/>
      <c r="AU9" s="3" t="s">
        <v>220</v>
      </c>
      <c r="AV9" s="3">
        <v>0.96</v>
      </c>
      <c r="AW9" s="25" t="s">
        <v>175</v>
      </c>
    </row>
    <row r="10" spans="1:49" ht="13.5" customHeight="1">
      <c r="A10" s="6"/>
      <c r="B10" s="410"/>
      <c r="C10" s="413"/>
      <c r="D10" s="413"/>
      <c r="E10" s="413"/>
      <c r="F10" s="413"/>
      <c r="G10" s="413"/>
      <c r="H10" s="413"/>
      <c r="I10" s="414"/>
      <c r="J10" s="417"/>
      <c r="K10" s="418"/>
      <c r="L10" s="418"/>
      <c r="M10" s="421"/>
      <c r="N10" s="422"/>
      <c r="O10" s="424"/>
      <c r="P10" s="424"/>
      <c r="Q10" s="424"/>
      <c r="R10" s="410"/>
      <c r="S10" s="426"/>
      <c r="T10" s="413"/>
      <c r="U10" s="413"/>
      <c r="V10" s="413"/>
      <c r="W10" s="413"/>
      <c r="X10" s="413"/>
      <c r="Y10" s="414"/>
      <c r="Z10" s="417"/>
      <c r="AA10" s="418"/>
      <c r="AB10" s="418"/>
      <c r="AC10" s="427"/>
      <c r="AD10" s="428"/>
      <c r="AE10" s="424"/>
      <c r="AF10" s="424"/>
      <c r="AG10" s="424"/>
      <c r="AH10" s="28"/>
      <c r="AI10" s="8"/>
      <c r="AU10" s="3" t="s">
        <v>221</v>
      </c>
      <c r="AV10" s="3">
        <v>0.95499999999999996</v>
      </c>
    </row>
    <row r="11" spans="1:49" ht="13.5" customHeight="1">
      <c r="A11" s="6"/>
      <c r="B11" s="20">
        <v>1</v>
      </c>
      <c r="C11" s="429"/>
      <c r="D11" s="430"/>
      <c r="E11" s="430"/>
      <c r="F11" s="430"/>
      <c r="G11" s="430"/>
      <c r="H11" s="430"/>
      <c r="I11" s="431"/>
      <c r="J11" s="432"/>
      <c r="K11" s="433"/>
      <c r="L11" s="433"/>
      <c r="M11" s="433"/>
      <c r="N11" s="434"/>
      <c r="O11" s="429"/>
      <c r="P11" s="430"/>
      <c r="Q11" s="431"/>
      <c r="R11" s="19">
        <v>5</v>
      </c>
      <c r="S11" s="429"/>
      <c r="T11" s="430"/>
      <c r="U11" s="430"/>
      <c r="V11" s="430"/>
      <c r="W11" s="430"/>
      <c r="X11" s="430"/>
      <c r="Y11" s="431"/>
      <c r="Z11" s="432"/>
      <c r="AA11" s="433"/>
      <c r="AB11" s="433"/>
      <c r="AC11" s="433"/>
      <c r="AD11" s="434"/>
      <c r="AE11" s="429"/>
      <c r="AF11" s="430"/>
      <c r="AG11" s="431"/>
      <c r="AH11" s="29"/>
      <c r="AI11" s="8"/>
      <c r="AU11" s="3" t="s">
        <v>222</v>
      </c>
      <c r="AV11" s="3">
        <v>0.95</v>
      </c>
    </row>
    <row r="12" spans="1:49" ht="13.5" customHeight="1">
      <c r="A12" s="6"/>
      <c r="B12" s="20">
        <v>2</v>
      </c>
      <c r="C12" s="429"/>
      <c r="D12" s="430"/>
      <c r="E12" s="430"/>
      <c r="F12" s="430"/>
      <c r="G12" s="430"/>
      <c r="H12" s="430"/>
      <c r="I12" s="431"/>
      <c r="J12" s="432"/>
      <c r="K12" s="433"/>
      <c r="L12" s="433"/>
      <c r="M12" s="433"/>
      <c r="N12" s="434"/>
      <c r="O12" s="429"/>
      <c r="P12" s="430"/>
      <c r="Q12" s="431"/>
      <c r="R12" s="19">
        <v>6</v>
      </c>
      <c r="S12" s="429"/>
      <c r="T12" s="430"/>
      <c r="U12" s="430"/>
      <c r="V12" s="430"/>
      <c r="W12" s="430"/>
      <c r="X12" s="430"/>
      <c r="Y12" s="431"/>
      <c r="Z12" s="432"/>
      <c r="AA12" s="433"/>
      <c r="AB12" s="433"/>
      <c r="AC12" s="433"/>
      <c r="AD12" s="434"/>
      <c r="AE12" s="429"/>
      <c r="AF12" s="430"/>
      <c r="AG12" s="431"/>
      <c r="AH12" s="29"/>
      <c r="AI12" s="8"/>
      <c r="AU12" s="3" t="s">
        <v>223</v>
      </c>
      <c r="AV12" s="3">
        <v>0.94499999999999995</v>
      </c>
    </row>
    <row r="13" spans="1:49" ht="13.5" customHeight="1">
      <c r="A13" s="6"/>
      <c r="B13" s="20">
        <v>3</v>
      </c>
      <c r="C13" s="429"/>
      <c r="D13" s="430"/>
      <c r="E13" s="430"/>
      <c r="F13" s="430"/>
      <c r="G13" s="430"/>
      <c r="H13" s="430"/>
      <c r="I13" s="431"/>
      <c r="J13" s="432"/>
      <c r="K13" s="433"/>
      <c r="L13" s="433"/>
      <c r="M13" s="433"/>
      <c r="N13" s="434"/>
      <c r="O13" s="429"/>
      <c r="P13" s="430"/>
      <c r="Q13" s="431"/>
      <c r="R13" s="19">
        <v>7</v>
      </c>
      <c r="S13" s="429"/>
      <c r="T13" s="430"/>
      <c r="U13" s="430"/>
      <c r="V13" s="430"/>
      <c r="W13" s="430"/>
      <c r="X13" s="430"/>
      <c r="Y13" s="431"/>
      <c r="Z13" s="432"/>
      <c r="AA13" s="433"/>
      <c r="AB13" s="433"/>
      <c r="AC13" s="433"/>
      <c r="AD13" s="434"/>
      <c r="AE13" s="429"/>
      <c r="AF13" s="430"/>
      <c r="AG13" s="431"/>
      <c r="AH13" s="29"/>
      <c r="AI13" s="8"/>
      <c r="AU13" s="3" t="s">
        <v>224</v>
      </c>
      <c r="AV13" s="3">
        <v>0.94</v>
      </c>
    </row>
    <row r="14" spans="1:49" ht="13.5" customHeight="1">
      <c r="A14" s="6"/>
      <c r="B14" s="20">
        <v>4</v>
      </c>
      <c r="C14" s="429"/>
      <c r="D14" s="430"/>
      <c r="E14" s="430"/>
      <c r="F14" s="430"/>
      <c r="G14" s="430"/>
      <c r="H14" s="430"/>
      <c r="I14" s="431"/>
      <c r="J14" s="432"/>
      <c r="K14" s="433"/>
      <c r="L14" s="433"/>
      <c r="M14" s="433"/>
      <c r="N14" s="434"/>
      <c r="O14" s="429"/>
      <c r="P14" s="430"/>
      <c r="Q14" s="431"/>
      <c r="R14" s="19">
        <v>8</v>
      </c>
      <c r="S14" s="429"/>
      <c r="T14" s="430"/>
      <c r="U14" s="430"/>
      <c r="V14" s="430"/>
      <c r="W14" s="430"/>
      <c r="X14" s="430"/>
      <c r="Y14" s="431"/>
      <c r="Z14" s="432"/>
      <c r="AA14" s="433"/>
      <c r="AB14" s="433"/>
      <c r="AC14" s="433"/>
      <c r="AD14" s="434"/>
      <c r="AE14" s="429"/>
      <c r="AF14" s="430"/>
      <c r="AG14" s="431"/>
      <c r="AH14" s="29"/>
      <c r="AI14" s="8"/>
      <c r="AU14" s="3" t="s">
        <v>225</v>
      </c>
      <c r="AV14" s="3">
        <v>0.93500000000000005</v>
      </c>
    </row>
    <row r="15" spans="1:49">
      <c r="A15" s="6"/>
      <c r="B15" s="1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8"/>
      <c r="AK15" s="7"/>
      <c r="AL15" s="7"/>
      <c r="AU15" s="3" t="s">
        <v>226</v>
      </c>
      <c r="AV15" s="3">
        <v>0.93</v>
      </c>
    </row>
    <row r="16" spans="1:49">
      <c r="A16" s="6"/>
      <c r="B16" s="7" t="s">
        <v>286</v>
      </c>
      <c r="C16" s="7"/>
      <c r="D16" s="7"/>
      <c r="E16" s="7"/>
      <c r="F16" s="7"/>
      <c r="G16" s="7"/>
      <c r="H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8"/>
      <c r="AU16" s="3" t="s">
        <v>227</v>
      </c>
      <c r="AV16" s="3">
        <v>0.92500000000000004</v>
      </c>
    </row>
    <row r="17" spans="1:48">
      <c r="A17" s="6"/>
      <c r="B17" s="409"/>
      <c r="C17" s="435" t="s">
        <v>206</v>
      </c>
      <c r="D17" s="436"/>
      <c r="E17" s="436"/>
      <c r="F17" s="436"/>
      <c r="G17" s="436"/>
      <c r="H17" s="436"/>
      <c r="I17" s="436"/>
      <c r="J17" s="437"/>
      <c r="K17" s="435" t="s">
        <v>207</v>
      </c>
      <c r="L17" s="436"/>
      <c r="M17" s="436"/>
      <c r="N17" s="437"/>
      <c r="O17" s="441" t="s">
        <v>208</v>
      </c>
      <c r="P17" s="442"/>
      <c r="Q17" s="425" t="s">
        <v>176</v>
      </c>
      <c r="R17" s="411"/>
      <c r="S17" s="411"/>
      <c r="T17" s="412"/>
      <c r="U17" s="435" t="s">
        <v>177</v>
      </c>
      <c r="V17" s="437"/>
      <c r="W17" s="445" t="s">
        <v>209</v>
      </c>
      <c r="X17" s="446"/>
      <c r="Y17" s="446"/>
      <c r="Z17" s="446"/>
      <c r="AA17" s="446"/>
      <c r="AB17" s="447"/>
      <c r="AC17" s="445" t="s">
        <v>210</v>
      </c>
      <c r="AD17" s="447"/>
      <c r="AE17" s="451" t="s">
        <v>211</v>
      </c>
      <c r="AF17" s="451"/>
      <c r="AG17" s="451"/>
      <c r="AH17" s="451"/>
      <c r="AI17" s="9"/>
      <c r="AK17" s="7"/>
      <c r="AU17" s="3" t="s">
        <v>228</v>
      </c>
      <c r="AV17" s="3">
        <v>0.92</v>
      </c>
    </row>
    <row r="18" spans="1:48">
      <c r="A18" s="6"/>
      <c r="B18" s="410"/>
      <c r="C18" s="438"/>
      <c r="D18" s="439"/>
      <c r="E18" s="439"/>
      <c r="F18" s="439"/>
      <c r="G18" s="439"/>
      <c r="H18" s="439"/>
      <c r="I18" s="439"/>
      <c r="J18" s="440"/>
      <c r="K18" s="438"/>
      <c r="L18" s="439"/>
      <c r="M18" s="439"/>
      <c r="N18" s="440"/>
      <c r="O18" s="443"/>
      <c r="P18" s="444"/>
      <c r="Q18" s="426"/>
      <c r="R18" s="413"/>
      <c r="S18" s="413"/>
      <c r="T18" s="414"/>
      <c r="U18" s="438"/>
      <c r="V18" s="440"/>
      <c r="W18" s="448"/>
      <c r="X18" s="449"/>
      <c r="Y18" s="449"/>
      <c r="Z18" s="449"/>
      <c r="AA18" s="449"/>
      <c r="AB18" s="450"/>
      <c r="AC18" s="448"/>
      <c r="AD18" s="450"/>
      <c r="AE18" s="451"/>
      <c r="AF18" s="451"/>
      <c r="AG18" s="451"/>
      <c r="AH18" s="451"/>
      <c r="AI18" s="9"/>
      <c r="AK18" s="7"/>
      <c r="AR18" s="3" t="s">
        <v>276</v>
      </c>
      <c r="AU18" s="3" t="s">
        <v>229</v>
      </c>
      <c r="AV18" s="3">
        <v>0.91500000000000004</v>
      </c>
    </row>
    <row r="19" spans="1:48" ht="13.5" customHeight="1">
      <c r="A19" s="29"/>
      <c r="B19" s="19">
        <v>1</v>
      </c>
      <c r="C19" s="429"/>
      <c r="D19" s="430"/>
      <c r="E19" s="430"/>
      <c r="F19" s="430"/>
      <c r="G19" s="430"/>
      <c r="H19" s="430"/>
      <c r="I19" s="430"/>
      <c r="J19" s="431"/>
      <c r="K19" s="456"/>
      <c r="L19" s="457"/>
      <c r="M19" s="457"/>
      <c r="N19" s="458"/>
      <c r="O19" s="459"/>
      <c r="P19" s="460"/>
      <c r="Q19" s="461"/>
      <c r="R19" s="462"/>
      <c r="S19" s="462"/>
      <c r="T19" s="463"/>
      <c r="U19" s="464"/>
      <c r="V19" s="465"/>
      <c r="W19" s="466"/>
      <c r="X19" s="466"/>
      <c r="Y19" s="466"/>
      <c r="Z19" s="467"/>
      <c r="AA19" s="468" t="str">
        <f>IF(Q19="","",VLOOKUP(Q19,$B$71:$Y$80,10,FALSE))</f>
        <v/>
      </c>
      <c r="AB19" s="469"/>
      <c r="AC19" s="452"/>
      <c r="AD19" s="453"/>
      <c r="AE19" s="454" t="str">
        <f>IF(Q19="","",W19*AL19*AP19*44/12)</f>
        <v/>
      </c>
      <c r="AF19" s="454"/>
      <c r="AG19" s="454"/>
      <c r="AH19" s="454"/>
      <c r="AI19" s="30"/>
      <c r="AK19" s="7"/>
      <c r="AL19" s="3" t="e">
        <f>VLOOKUP(Q19,$B$71:$Y$80,13,FALSE)</f>
        <v>#N/A</v>
      </c>
      <c r="AM19" s="455" t="e">
        <f>VLOOKUP(Q19,$B$71:$Y$80,17,FALSE)</f>
        <v>#N/A</v>
      </c>
      <c r="AN19" s="455"/>
      <c r="AO19" s="455"/>
      <c r="AP19" s="31" t="e">
        <f>VLOOKUP(Q19,$B$71:$Y$80,21,FALSE)</f>
        <v>#N/A</v>
      </c>
      <c r="AQ19" s="31">
        <f>Q19</f>
        <v>0</v>
      </c>
      <c r="AR19" s="32" t="e">
        <f>IF(W19="","",W19*AM19)*AC19</f>
        <v>#VALUE!</v>
      </c>
      <c r="AT19" s="3" t="e">
        <f>VLOOKUP(O19,$AU$1:$AV$60,2,FALSE)</f>
        <v>#N/A</v>
      </c>
      <c r="AU19" s="3" t="s">
        <v>230</v>
      </c>
      <c r="AV19" s="3">
        <v>0.91</v>
      </c>
    </row>
    <row r="20" spans="1:48" ht="13.5" customHeight="1">
      <c r="A20" s="6"/>
      <c r="B20" s="19">
        <v>2</v>
      </c>
      <c r="C20" s="429"/>
      <c r="D20" s="430"/>
      <c r="E20" s="430"/>
      <c r="F20" s="430"/>
      <c r="G20" s="430"/>
      <c r="H20" s="430"/>
      <c r="I20" s="430"/>
      <c r="J20" s="431"/>
      <c r="K20" s="456"/>
      <c r="L20" s="457"/>
      <c r="M20" s="457"/>
      <c r="N20" s="458"/>
      <c r="O20" s="459"/>
      <c r="P20" s="460"/>
      <c r="Q20" s="461"/>
      <c r="R20" s="462"/>
      <c r="S20" s="462"/>
      <c r="T20" s="463"/>
      <c r="U20" s="464"/>
      <c r="V20" s="465"/>
      <c r="W20" s="466"/>
      <c r="X20" s="466"/>
      <c r="Y20" s="466"/>
      <c r="Z20" s="467"/>
      <c r="AA20" s="468" t="str">
        <f>IF(Q20="","",VLOOKUP(Q20,$B$71:$Y$80,10,FALSE))</f>
        <v/>
      </c>
      <c r="AB20" s="469"/>
      <c r="AC20" s="452"/>
      <c r="AD20" s="453"/>
      <c r="AE20" s="454" t="str">
        <f>IF(Q20="","",W20*AL20*AP20*44/12)</f>
        <v/>
      </c>
      <c r="AF20" s="454"/>
      <c r="AG20" s="454"/>
      <c r="AH20" s="454"/>
      <c r="AI20" s="30"/>
      <c r="AL20" s="3" t="e">
        <f>VLOOKUP(Q20,$B$71:$Y$80,13,FALSE)</f>
        <v>#N/A</v>
      </c>
      <c r="AM20" s="455" t="e">
        <f>VLOOKUP(Q20,$B$71:$Y$80,17,FALSE)</f>
        <v>#N/A</v>
      </c>
      <c r="AN20" s="455"/>
      <c r="AO20" s="455"/>
      <c r="AP20" s="31" t="e">
        <f>VLOOKUP(Q20,$B$71:$Y$80,21,FALSE)</f>
        <v>#N/A</v>
      </c>
      <c r="AR20" s="32" t="e">
        <f>IF(W20="","",W20*AM20)*AC20</f>
        <v>#VALUE!</v>
      </c>
      <c r="AT20" s="3" t="e">
        <f>VLOOKUP(O20,$AU$1:$AV$60,2,FALSE)</f>
        <v>#N/A</v>
      </c>
      <c r="AU20" s="3" t="s">
        <v>231</v>
      </c>
      <c r="AV20" s="3">
        <v>0.90500000000000003</v>
      </c>
    </row>
    <row r="21" spans="1:48" ht="13.5" customHeight="1">
      <c r="A21" s="6"/>
      <c r="B21" s="19">
        <v>3</v>
      </c>
      <c r="C21" s="429"/>
      <c r="D21" s="430"/>
      <c r="E21" s="430"/>
      <c r="F21" s="430"/>
      <c r="G21" s="430"/>
      <c r="H21" s="430"/>
      <c r="I21" s="430"/>
      <c r="J21" s="431"/>
      <c r="K21" s="488"/>
      <c r="L21" s="489"/>
      <c r="M21" s="489"/>
      <c r="N21" s="490"/>
      <c r="O21" s="459"/>
      <c r="P21" s="460"/>
      <c r="Q21" s="461"/>
      <c r="R21" s="462"/>
      <c r="S21" s="462"/>
      <c r="T21" s="463"/>
      <c r="U21" s="464"/>
      <c r="V21" s="465"/>
      <c r="W21" s="466"/>
      <c r="X21" s="466"/>
      <c r="Y21" s="466"/>
      <c r="Z21" s="467"/>
      <c r="AA21" s="468" t="str">
        <f>IF(Q21="","",VLOOKUP(Q21,$B$71:$Y$80,10,FALSE))</f>
        <v/>
      </c>
      <c r="AB21" s="469"/>
      <c r="AC21" s="452"/>
      <c r="AD21" s="453"/>
      <c r="AE21" s="454" t="str">
        <f>IF(Q21="","",W21*AL21*AP21*44/12)</f>
        <v/>
      </c>
      <c r="AF21" s="454"/>
      <c r="AG21" s="454"/>
      <c r="AH21" s="454"/>
      <c r="AI21" s="30"/>
      <c r="AL21" s="3" t="e">
        <f>VLOOKUP(Q21,$B$71:$Y$80,13,FALSE)</f>
        <v>#N/A</v>
      </c>
      <c r="AM21" s="455" t="e">
        <f>VLOOKUP(Q21,$B$71:$Y$80,17,FALSE)</f>
        <v>#N/A</v>
      </c>
      <c r="AN21" s="455"/>
      <c r="AO21" s="455"/>
      <c r="AP21" s="31" t="e">
        <f>VLOOKUP(Q21,$B$71:$Y$80,21,FALSE)</f>
        <v>#N/A</v>
      </c>
      <c r="AR21" s="32" t="e">
        <f>IF(W21="","",W21*AM21)*AC21</f>
        <v>#VALUE!</v>
      </c>
      <c r="AT21" s="3" t="e">
        <f>VLOOKUP(O21,$AU$1:$AV$60,2,FALSE)</f>
        <v>#N/A</v>
      </c>
      <c r="AU21" s="3" t="s">
        <v>232</v>
      </c>
      <c r="AV21" s="3">
        <v>0.9</v>
      </c>
    </row>
    <row r="22" spans="1:48" ht="13.5" customHeight="1" thickBot="1">
      <c r="A22" s="6"/>
      <c r="B22" s="19">
        <v>4</v>
      </c>
      <c r="C22" s="429"/>
      <c r="D22" s="430"/>
      <c r="E22" s="430"/>
      <c r="F22" s="430"/>
      <c r="G22" s="430"/>
      <c r="H22" s="430"/>
      <c r="I22" s="430"/>
      <c r="J22" s="431"/>
      <c r="K22" s="456"/>
      <c r="L22" s="457"/>
      <c r="M22" s="457"/>
      <c r="N22" s="458"/>
      <c r="O22" s="459"/>
      <c r="P22" s="460"/>
      <c r="Q22" s="461"/>
      <c r="R22" s="462"/>
      <c r="S22" s="462"/>
      <c r="T22" s="463"/>
      <c r="U22" s="464"/>
      <c r="V22" s="465"/>
      <c r="W22" s="466"/>
      <c r="X22" s="466"/>
      <c r="Y22" s="466"/>
      <c r="Z22" s="467"/>
      <c r="AA22" s="468" t="str">
        <f>IF(Q22="","",VLOOKUP(Q22,$B$71:$Y$80,10,FALSE))</f>
        <v/>
      </c>
      <c r="AB22" s="469"/>
      <c r="AC22" s="452"/>
      <c r="AD22" s="453"/>
      <c r="AE22" s="454" t="str">
        <f>IF(Q22="","",W22*AL22*AP22*44/12)</f>
        <v/>
      </c>
      <c r="AF22" s="454"/>
      <c r="AG22" s="454"/>
      <c r="AH22" s="454"/>
      <c r="AI22" s="30"/>
      <c r="AL22" s="3" t="e">
        <f>VLOOKUP(Q22,$B$71:$Y$80,13,FALSE)</f>
        <v>#N/A</v>
      </c>
      <c r="AM22" s="455" t="e">
        <f>VLOOKUP(Q22,$B$71:$Y$80,17,FALSE)</f>
        <v>#N/A</v>
      </c>
      <c r="AN22" s="455"/>
      <c r="AO22" s="455"/>
      <c r="AP22" s="31" t="e">
        <f>VLOOKUP(Q22,$B$71:$Y$80,21,FALSE)</f>
        <v>#N/A</v>
      </c>
      <c r="AR22" s="32" t="e">
        <f>IF(W22="","",W22*AM22)*AC22</f>
        <v>#VALUE!</v>
      </c>
      <c r="AT22" s="3" t="e">
        <f>VLOOKUP(O22,$AU$1:$AV$60,2,FALSE)</f>
        <v>#N/A</v>
      </c>
      <c r="AU22" s="3" t="s">
        <v>233</v>
      </c>
      <c r="AV22" s="3">
        <v>0.89500000000000002</v>
      </c>
    </row>
    <row r="23" spans="1:48" ht="13.5" customHeight="1" thickBot="1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Q23" s="33"/>
      <c r="R23" s="33"/>
      <c r="S23" s="33"/>
      <c r="T23" s="33"/>
      <c r="U23" s="90"/>
      <c r="V23" s="27"/>
      <c r="W23" s="90"/>
      <c r="X23" s="90"/>
      <c r="Y23" s="90"/>
      <c r="AA23" s="7"/>
      <c r="AB23" s="7"/>
      <c r="AC23" s="7"/>
      <c r="AD23" s="7"/>
      <c r="AE23" s="7"/>
      <c r="AF23" s="7"/>
      <c r="AG23" s="7"/>
      <c r="AH23" s="7"/>
      <c r="AI23" s="8"/>
      <c r="AR23" s="34">
        <f>_xlfn.AGGREGATE(9,7,AR19:AR22)</f>
        <v>0</v>
      </c>
      <c r="AU23" s="3" t="s">
        <v>234</v>
      </c>
      <c r="AV23" s="3">
        <v>0.89</v>
      </c>
    </row>
    <row r="24" spans="1:48" ht="13.5" customHeight="1">
      <c r="A24" s="6"/>
      <c r="B24" s="7"/>
      <c r="D24" s="7"/>
      <c r="E24" s="7"/>
      <c r="F24" s="7"/>
      <c r="H24" s="7"/>
      <c r="K24" s="35" t="str">
        <f>IF(COUNTIF(K19:K22,"その他")&gt;=1,"ボイラ方式がその他の場合の説明を記載→","")</f>
        <v/>
      </c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7"/>
      <c r="AB24" s="7"/>
      <c r="AC24" s="7"/>
      <c r="AD24" s="7"/>
      <c r="AE24" s="7"/>
      <c r="AF24" s="7"/>
      <c r="AG24" s="7"/>
      <c r="AH24" s="7"/>
      <c r="AI24" s="8"/>
      <c r="AU24" s="3" t="s">
        <v>235</v>
      </c>
      <c r="AV24" s="3">
        <v>0.88500000000000001</v>
      </c>
    </row>
    <row r="25" spans="1:48" ht="13.5" customHeight="1">
      <c r="A25" s="6"/>
      <c r="D25" s="7"/>
      <c r="E25" s="7"/>
      <c r="F25" s="4"/>
      <c r="H25" s="7"/>
      <c r="I25" s="7"/>
      <c r="J25" s="4"/>
      <c r="L25" s="7"/>
      <c r="M25" s="7"/>
      <c r="N25" s="7"/>
      <c r="O25" s="7"/>
      <c r="P25" s="4"/>
      <c r="R25" s="36" t="s">
        <v>21</v>
      </c>
      <c r="S25" s="470" t="s">
        <v>29</v>
      </c>
      <c r="T25" s="470"/>
      <c r="U25" s="470"/>
      <c r="V25" s="470"/>
      <c r="W25" s="470"/>
      <c r="X25" s="470"/>
      <c r="Y25" s="470"/>
      <c r="Z25" s="470"/>
      <c r="AA25" s="470"/>
      <c r="AB25" s="470"/>
      <c r="AC25" s="470"/>
      <c r="AD25" s="470"/>
      <c r="AE25" s="470"/>
      <c r="AF25" s="470"/>
      <c r="AG25" s="470"/>
      <c r="AH25" s="470"/>
      <c r="AI25" s="471"/>
      <c r="AO25" s="3" t="s">
        <v>360</v>
      </c>
      <c r="AU25" s="3" t="s">
        <v>236</v>
      </c>
      <c r="AV25" s="3">
        <v>0.88</v>
      </c>
    </row>
    <row r="26" spans="1:48" ht="13.5" customHeight="1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37" t="str">
        <f>IF(AQ7=1,"",AO26)</f>
        <v/>
      </c>
      <c r="Q26" s="11"/>
      <c r="R26" s="12"/>
      <c r="S26" s="472"/>
      <c r="T26" s="472"/>
      <c r="U26" s="472"/>
      <c r="V26" s="472"/>
      <c r="W26" s="472"/>
      <c r="X26" s="472"/>
      <c r="Y26" s="472"/>
      <c r="Z26" s="472"/>
      <c r="AA26" s="472"/>
      <c r="AB26" s="472"/>
      <c r="AC26" s="472"/>
      <c r="AD26" s="472"/>
      <c r="AE26" s="472"/>
      <c r="AF26" s="472"/>
      <c r="AG26" s="472"/>
      <c r="AH26" s="472"/>
      <c r="AI26" s="473"/>
      <c r="AO26" s="3" t="s">
        <v>359</v>
      </c>
      <c r="AU26" s="3" t="s">
        <v>237</v>
      </c>
      <c r="AV26" s="3">
        <v>0.875</v>
      </c>
    </row>
    <row r="27" spans="1:48" ht="13.5" customHeight="1">
      <c r="A27" s="38"/>
      <c r="B27" s="13"/>
      <c r="H27" s="474" t="s">
        <v>18</v>
      </c>
      <c r="I27" s="474"/>
      <c r="J27" s="474"/>
      <c r="K27" s="474"/>
      <c r="L27" s="474"/>
      <c r="M27" s="474"/>
      <c r="N27" s="474"/>
      <c r="O27" s="474"/>
      <c r="P27" s="476"/>
      <c r="Q27" s="477"/>
      <c r="R27" s="477"/>
      <c r="S27" s="477"/>
      <c r="T27" s="477"/>
      <c r="U27" s="477"/>
      <c r="V27" s="480" t="s">
        <v>15</v>
      </c>
      <c r="W27" s="480"/>
      <c r="X27" s="480"/>
      <c r="Y27" s="481"/>
      <c r="Z27" s="484">
        <f>SUM(AE19:AG22)</f>
        <v>0</v>
      </c>
      <c r="AA27" s="485"/>
      <c r="AB27" s="485"/>
      <c r="AC27" s="485"/>
      <c r="AD27" s="485"/>
      <c r="AE27" s="485"/>
      <c r="AF27" s="351" t="s">
        <v>15</v>
      </c>
      <c r="AG27" s="351"/>
      <c r="AH27" s="351"/>
      <c r="AI27" s="355"/>
      <c r="AU27" s="3" t="s">
        <v>238</v>
      </c>
      <c r="AV27" s="3">
        <v>0.87</v>
      </c>
    </row>
    <row r="28" spans="1:48" ht="13.5" customHeight="1">
      <c r="A28" s="38"/>
      <c r="B28" s="13"/>
      <c r="H28" s="475"/>
      <c r="I28" s="475"/>
      <c r="J28" s="475"/>
      <c r="K28" s="475"/>
      <c r="L28" s="475"/>
      <c r="M28" s="475"/>
      <c r="N28" s="475"/>
      <c r="O28" s="475"/>
      <c r="P28" s="478"/>
      <c r="Q28" s="479"/>
      <c r="R28" s="479"/>
      <c r="S28" s="479"/>
      <c r="T28" s="479"/>
      <c r="U28" s="479"/>
      <c r="V28" s="482"/>
      <c r="W28" s="482"/>
      <c r="X28" s="482"/>
      <c r="Y28" s="483"/>
      <c r="Z28" s="486"/>
      <c r="AA28" s="487"/>
      <c r="AB28" s="487"/>
      <c r="AC28" s="487"/>
      <c r="AD28" s="487"/>
      <c r="AE28" s="487"/>
      <c r="AF28" s="482"/>
      <c r="AG28" s="482"/>
      <c r="AH28" s="482"/>
      <c r="AI28" s="483"/>
      <c r="AU28" s="3" t="s">
        <v>239</v>
      </c>
      <c r="AV28" s="3">
        <v>0.86499999999999999</v>
      </c>
    </row>
    <row r="29" spans="1:48" ht="13.5" customHeight="1">
      <c r="AU29" s="3" t="s">
        <v>240</v>
      </c>
      <c r="AV29" s="3">
        <v>0.86</v>
      </c>
    </row>
    <row r="30" spans="1:48" ht="13.5" customHeight="1">
      <c r="A30" s="405" t="s">
        <v>13</v>
      </c>
      <c r="B30" s="406"/>
      <c r="C30" s="406"/>
      <c r="D30" s="406"/>
      <c r="E30" s="406"/>
      <c r="F30" s="406"/>
      <c r="G30" s="406"/>
      <c r="H30" s="406"/>
      <c r="I30" s="406"/>
      <c r="J30" s="406"/>
      <c r="K30" s="406"/>
      <c r="L30" s="406"/>
      <c r="M30" s="406"/>
      <c r="N30" s="406"/>
      <c r="O30" s="406"/>
      <c r="P30" s="406"/>
      <c r="Q30" s="406"/>
      <c r="R30" s="406"/>
      <c r="S30" s="406"/>
      <c r="T30" s="406"/>
      <c r="U30" s="406"/>
      <c r="V30" s="406"/>
      <c r="W30" s="406"/>
      <c r="X30" s="406"/>
      <c r="Y30" s="406"/>
      <c r="Z30" s="406"/>
      <c r="AA30" s="406"/>
      <c r="AB30" s="406"/>
      <c r="AC30" s="406"/>
      <c r="AD30" s="406"/>
      <c r="AE30" s="406"/>
      <c r="AF30" s="406"/>
      <c r="AG30" s="406"/>
      <c r="AH30" s="406"/>
      <c r="AI30" s="407"/>
      <c r="AU30" s="3" t="s">
        <v>241</v>
      </c>
      <c r="AV30" s="3">
        <v>0.85499999999999998</v>
      </c>
    </row>
    <row r="31" spans="1:48" ht="13.5" customHeight="1">
      <c r="A31" s="26" t="s">
        <v>278</v>
      </c>
      <c r="B31" s="27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39"/>
      <c r="AU31" s="3" t="s">
        <v>242</v>
      </c>
      <c r="AV31" s="3">
        <v>0.85</v>
      </c>
    </row>
    <row r="32" spans="1:48" ht="13.5" customHeight="1">
      <c r="A32" s="6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8"/>
      <c r="AU32" s="3" t="s">
        <v>243</v>
      </c>
      <c r="AV32" s="3">
        <v>0.84499999999999997</v>
      </c>
    </row>
    <row r="33" spans="1:48" ht="13.5" customHeight="1">
      <c r="A33" s="6"/>
      <c r="B33" s="7" t="s">
        <v>179</v>
      </c>
      <c r="C33" s="7"/>
      <c r="D33" s="7"/>
      <c r="E33" s="7"/>
      <c r="F33" s="7"/>
      <c r="G33" s="7"/>
      <c r="H33" s="7"/>
      <c r="I33" s="491"/>
      <c r="J33" s="492"/>
      <c r="K33" s="492"/>
      <c r="L33" s="492"/>
      <c r="M33" s="492"/>
      <c r="N33" s="492"/>
      <c r="O33" s="492"/>
      <c r="P33" s="493"/>
      <c r="Q33" s="4"/>
      <c r="R33" s="7"/>
      <c r="S33" s="40"/>
      <c r="T33" s="40"/>
      <c r="U33" s="7"/>
      <c r="V33" s="7"/>
      <c r="W33" s="7"/>
      <c r="X33" s="7"/>
      <c r="Y33" s="41"/>
      <c r="Z33" s="41"/>
      <c r="AA33" s="41"/>
      <c r="AB33" s="41"/>
      <c r="AC33" s="7"/>
      <c r="AD33" s="7"/>
      <c r="AE33" s="7"/>
      <c r="AF33" s="7"/>
      <c r="AG33" s="4"/>
      <c r="AI33" s="8"/>
      <c r="AU33" s="3" t="s">
        <v>244</v>
      </c>
      <c r="AV33" s="3">
        <v>0.84</v>
      </c>
    </row>
    <row r="34" spans="1:48" ht="13.5" customHeight="1">
      <c r="A34" s="6"/>
      <c r="B34" s="7" t="s">
        <v>10</v>
      </c>
      <c r="C34" s="7"/>
      <c r="D34" s="7"/>
      <c r="E34" s="7"/>
      <c r="F34" s="7"/>
      <c r="G34" s="7"/>
      <c r="H34" s="7"/>
      <c r="I34" s="494"/>
      <c r="J34" s="495"/>
      <c r="K34" s="495"/>
      <c r="L34" s="495"/>
      <c r="M34" s="495"/>
      <c r="N34" s="495"/>
      <c r="O34" s="495"/>
      <c r="P34" s="496"/>
      <c r="Q34" s="7" t="s">
        <v>287</v>
      </c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8"/>
      <c r="AU34" s="3" t="s">
        <v>245</v>
      </c>
      <c r="AV34" s="3">
        <v>0.83499999999999996</v>
      </c>
    </row>
    <row r="35" spans="1:48" ht="13.5" customHeight="1">
      <c r="A35" s="6"/>
      <c r="B35" s="7" t="s">
        <v>176</v>
      </c>
      <c r="C35" s="7"/>
      <c r="D35" s="7"/>
      <c r="E35" s="7"/>
      <c r="F35" s="7"/>
      <c r="G35" s="7"/>
      <c r="H35" s="7"/>
      <c r="I35" s="461"/>
      <c r="J35" s="462"/>
      <c r="K35" s="462"/>
      <c r="L35" s="462"/>
      <c r="M35" s="462"/>
      <c r="N35" s="462"/>
      <c r="O35" s="462"/>
      <c r="P35" s="463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8"/>
      <c r="AU35" s="3" t="s">
        <v>246</v>
      </c>
      <c r="AV35" s="3">
        <v>0.83</v>
      </c>
    </row>
    <row r="36" spans="1:48" ht="13.5" customHeight="1">
      <c r="A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8"/>
      <c r="AU36" s="3" t="s">
        <v>247</v>
      </c>
      <c r="AV36" s="3">
        <v>0.82499999999999996</v>
      </c>
    </row>
    <row r="37" spans="1:48" ht="13.5" customHeight="1">
      <c r="A37" s="6"/>
      <c r="B37" s="4"/>
      <c r="C37" s="4"/>
      <c r="D37" s="4"/>
      <c r="E37" s="7"/>
      <c r="F37" s="7"/>
      <c r="G37" s="4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8"/>
      <c r="AU37" s="3" t="s">
        <v>248</v>
      </c>
      <c r="AV37" s="3">
        <v>0.82</v>
      </c>
    </row>
    <row r="38" spans="1:48" ht="13.5" customHeight="1">
      <c r="A38" s="6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 t="s">
        <v>288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8"/>
      <c r="AU38" s="3" t="s">
        <v>249</v>
      </c>
      <c r="AV38" s="3">
        <v>0.81499999999999995</v>
      </c>
    </row>
    <row r="39" spans="1:48" ht="13.5" customHeight="1">
      <c r="A39" s="6"/>
      <c r="B39" s="409"/>
      <c r="C39" s="497" t="s">
        <v>206</v>
      </c>
      <c r="D39" s="498"/>
      <c r="E39" s="498"/>
      <c r="F39" s="498"/>
      <c r="G39" s="498"/>
      <c r="H39" s="498"/>
      <c r="I39" s="498"/>
      <c r="J39" s="498"/>
      <c r="K39" s="499"/>
      <c r="L39" s="435" t="s">
        <v>207</v>
      </c>
      <c r="M39" s="436"/>
      <c r="N39" s="436"/>
      <c r="O39" s="437"/>
      <c r="P39" s="503" t="s">
        <v>270</v>
      </c>
      <c r="Q39" s="481"/>
      <c r="R39" s="445" t="s">
        <v>210</v>
      </c>
      <c r="S39" s="447"/>
      <c r="T39" s="425" t="s">
        <v>273</v>
      </c>
      <c r="U39" s="411"/>
      <c r="V39" s="412"/>
      <c r="W39" s="445" t="s">
        <v>275</v>
      </c>
      <c r="X39" s="446"/>
      <c r="Y39" s="446"/>
      <c r="Z39" s="446"/>
      <c r="AA39" s="446"/>
      <c r="AB39" s="447"/>
      <c r="AC39" s="451" t="s">
        <v>211</v>
      </c>
      <c r="AD39" s="451"/>
      <c r="AE39" s="451"/>
      <c r="AF39" s="451"/>
      <c r="AG39" s="4"/>
      <c r="AH39" s="7"/>
      <c r="AI39" s="8"/>
      <c r="AU39" s="3" t="s">
        <v>250</v>
      </c>
      <c r="AV39" s="3">
        <v>0.81</v>
      </c>
    </row>
    <row r="40" spans="1:48" ht="13.5" customHeight="1">
      <c r="A40" s="6"/>
      <c r="B40" s="410"/>
      <c r="C40" s="500"/>
      <c r="D40" s="501"/>
      <c r="E40" s="501"/>
      <c r="F40" s="501"/>
      <c r="G40" s="501"/>
      <c r="H40" s="501"/>
      <c r="I40" s="501"/>
      <c r="J40" s="501"/>
      <c r="K40" s="502"/>
      <c r="L40" s="438"/>
      <c r="M40" s="439"/>
      <c r="N40" s="439"/>
      <c r="O40" s="440"/>
      <c r="P40" s="504"/>
      <c r="Q40" s="483"/>
      <c r="R40" s="448"/>
      <c r="S40" s="450"/>
      <c r="T40" s="426"/>
      <c r="U40" s="413"/>
      <c r="V40" s="414"/>
      <c r="W40" s="448"/>
      <c r="X40" s="449"/>
      <c r="Y40" s="449"/>
      <c r="Z40" s="449"/>
      <c r="AA40" s="449"/>
      <c r="AB40" s="450"/>
      <c r="AC40" s="451"/>
      <c r="AD40" s="451"/>
      <c r="AE40" s="451"/>
      <c r="AF40" s="451"/>
      <c r="AG40" s="4"/>
      <c r="AI40" s="30"/>
      <c r="AU40" s="3" t="s">
        <v>251</v>
      </c>
      <c r="AV40" s="3">
        <v>0.80500000000000005</v>
      </c>
    </row>
    <row r="41" spans="1:48" ht="13.5" customHeight="1">
      <c r="A41" s="6"/>
      <c r="B41" s="42">
        <v>1</v>
      </c>
      <c r="C41" s="429"/>
      <c r="D41" s="430"/>
      <c r="E41" s="430"/>
      <c r="F41" s="430"/>
      <c r="G41" s="430"/>
      <c r="H41" s="430"/>
      <c r="I41" s="430"/>
      <c r="J41" s="430"/>
      <c r="K41" s="431"/>
      <c r="L41" s="456"/>
      <c r="M41" s="457"/>
      <c r="N41" s="457"/>
      <c r="O41" s="458"/>
      <c r="P41" s="429"/>
      <c r="Q41" s="431"/>
      <c r="R41" s="505"/>
      <c r="S41" s="506"/>
      <c r="T41" s="507"/>
      <c r="U41" s="508"/>
      <c r="V41" s="509"/>
      <c r="W41" s="513">
        <f>AR45</f>
        <v>0</v>
      </c>
      <c r="X41" s="514"/>
      <c r="Y41" s="514"/>
      <c r="Z41" s="514"/>
      <c r="AA41" s="515" t="str">
        <f>IF(I35="","",VLOOKUP(I35,$B$71:$Y$80,10,FALSE))</f>
        <v/>
      </c>
      <c r="AB41" s="342"/>
      <c r="AC41" s="516" t="str">
        <f>IF(I35="","",W41*AL41*AP41*44/12)</f>
        <v/>
      </c>
      <c r="AD41" s="517"/>
      <c r="AE41" s="517"/>
      <c r="AF41" s="518"/>
      <c r="AI41" s="8"/>
      <c r="AL41" s="3" t="e">
        <f>VLOOKUP(I35,$B$71:$Y$80,13,FALSE)</f>
        <v>#N/A</v>
      </c>
      <c r="AM41" s="455" t="e">
        <f>VLOOKUP(I35,$B$71:$Y$80,17,FALSE)</f>
        <v>#N/A</v>
      </c>
      <c r="AN41" s="455"/>
      <c r="AO41" s="455"/>
      <c r="AP41" s="31" t="e">
        <f>VLOOKUP(I35,$B$71:$Y$80,21,FALSE)</f>
        <v>#N/A</v>
      </c>
      <c r="AR41" s="3" t="e">
        <f>$AR$23*T41/R41/AM41</f>
        <v>#DIV/0!</v>
      </c>
      <c r="AU41" s="3" t="s">
        <v>252</v>
      </c>
      <c r="AV41" s="3">
        <v>0.8</v>
      </c>
    </row>
    <row r="42" spans="1:48" ht="13.5" customHeight="1">
      <c r="A42" s="6"/>
      <c r="B42" s="42">
        <v>2</v>
      </c>
      <c r="C42" s="429"/>
      <c r="D42" s="430"/>
      <c r="E42" s="430"/>
      <c r="F42" s="430"/>
      <c r="G42" s="430"/>
      <c r="H42" s="430"/>
      <c r="I42" s="430"/>
      <c r="J42" s="430"/>
      <c r="K42" s="431"/>
      <c r="L42" s="456"/>
      <c r="M42" s="457"/>
      <c r="N42" s="457"/>
      <c r="O42" s="458"/>
      <c r="P42" s="429"/>
      <c r="Q42" s="431"/>
      <c r="R42" s="505"/>
      <c r="S42" s="506"/>
      <c r="T42" s="507"/>
      <c r="U42" s="508"/>
      <c r="V42" s="509"/>
      <c r="W42" s="510" t="s">
        <v>291</v>
      </c>
      <c r="X42" s="511"/>
      <c r="Y42" s="511"/>
      <c r="Z42" s="511"/>
      <c r="AA42" s="511"/>
      <c r="AB42" s="511"/>
      <c r="AC42" s="511"/>
      <c r="AD42" s="511"/>
      <c r="AE42" s="511"/>
      <c r="AF42" s="511"/>
      <c r="AH42" s="7"/>
      <c r="AI42" s="8"/>
      <c r="AM42" s="455" t="e">
        <f>VLOOKUP(IF(C42="","",I$35),$B$71:$Y$80,17,FALSE)</f>
        <v>#N/A</v>
      </c>
      <c r="AN42" s="455"/>
      <c r="AO42" s="455"/>
      <c r="AP42" s="31" t="e">
        <f>VLOOKUP(IF(C42="","",I$35),$B$71:$Y$80,21,FALSE)</f>
        <v>#N/A</v>
      </c>
      <c r="AR42" s="3" t="e">
        <f>$AR$23*T42/R42/AM42</f>
        <v>#DIV/0!</v>
      </c>
      <c r="AU42" s="3" t="s">
        <v>253</v>
      </c>
      <c r="AV42" s="3">
        <v>0.79500000000000004</v>
      </c>
    </row>
    <row r="43" spans="1:48" ht="13.5" customHeight="1">
      <c r="A43" s="6"/>
      <c r="B43" s="42">
        <v>3</v>
      </c>
      <c r="C43" s="429"/>
      <c r="D43" s="430"/>
      <c r="E43" s="430"/>
      <c r="F43" s="430"/>
      <c r="G43" s="430"/>
      <c r="H43" s="430"/>
      <c r="I43" s="430"/>
      <c r="J43" s="430"/>
      <c r="K43" s="431"/>
      <c r="L43" s="456"/>
      <c r="M43" s="457"/>
      <c r="N43" s="457"/>
      <c r="O43" s="458"/>
      <c r="P43" s="429"/>
      <c r="Q43" s="431"/>
      <c r="R43" s="505"/>
      <c r="S43" s="506"/>
      <c r="T43" s="507"/>
      <c r="U43" s="508"/>
      <c r="V43" s="509"/>
      <c r="W43" s="512"/>
      <c r="X43" s="470"/>
      <c r="Y43" s="470"/>
      <c r="Z43" s="470"/>
      <c r="AA43" s="470"/>
      <c r="AB43" s="470"/>
      <c r="AC43" s="470"/>
      <c r="AD43" s="470"/>
      <c r="AE43" s="470"/>
      <c r="AF43" s="470"/>
      <c r="AH43" s="7"/>
      <c r="AI43" s="8"/>
      <c r="AM43" s="455" t="e">
        <f>VLOOKUP(IF(C43="","",I$35),$B$71:$Y$80,17,FALSE)</f>
        <v>#N/A</v>
      </c>
      <c r="AN43" s="455"/>
      <c r="AO43" s="455"/>
      <c r="AP43" s="31" t="e">
        <f>VLOOKUP(IF(C43="","",I$35),$B$71:$Y$80,21,FALSE)</f>
        <v>#N/A</v>
      </c>
      <c r="AR43" s="3" t="e">
        <f>$AR$23*T43/R43/AM43</f>
        <v>#DIV/0!</v>
      </c>
      <c r="AU43" s="3" t="s">
        <v>254</v>
      </c>
      <c r="AV43" s="3">
        <v>0.79</v>
      </c>
    </row>
    <row r="44" spans="1:48" ht="13.5" customHeight="1" thickBot="1">
      <c r="A44" s="6"/>
      <c r="B44" s="42">
        <v>4</v>
      </c>
      <c r="C44" s="429"/>
      <c r="D44" s="430"/>
      <c r="E44" s="430"/>
      <c r="F44" s="430"/>
      <c r="G44" s="430"/>
      <c r="H44" s="430"/>
      <c r="I44" s="430"/>
      <c r="J44" s="430"/>
      <c r="K44" s="431"/>
      <c r="L44" s="456"/>
      <c r="M44" s="457"/>
      <c r="N44" s="457"/>
      <c r="O44" s="458"/>
      <c r="P44" s="429"/>
      <c r="Q44" s="431"/>
      <c r="R44" s="505"/>
      <c r="S44" s="506"/>
      <c r="T44" s="507"/>
      <c r="U44" s="508"/>
      <c r="V44" s="509"/>
      <c r="W44" s="7"/>
      <c r="X44" s="7"/>
      <c r="Y44" s="7"/>
      <c r="Z44" s="7"/>
      <c r="AA44" s="7"/>
      <c r="AB44" s="7"/>
      <c r="AC44" s="7"/>
      <c r="AD44" s="7"/>
      <c r="AE44" s="7"/>
      <c r="AF44" s="7"/>
      <c r="AH44" s="7"/>
      <c r="AI44" s="8"/>
      <c r="AM44" s="455" t="e">
        <f>VLOOKUP(IF(C44="","",I$35),$B$71:$Y$80,17,FALSE)</f>
        <v>#N/A</v>
      </c>
      <c r="AN44" s="455"/>
      <c r="AO44" s="455"/>
      <c r="AP44" s="31" t="e">
        <f>VLOOKUP(IF(C44="","",I$35),$B$71:$Y$80,21,FALSE)</f>
        <v>#N/A</v>
      </c>
      <c r="AR44" s="3" t="e">
        <f>$AR$23*T44/R44/AM44</f>
        <v>#DIV/0!</v>
      </c>
      <c r="AU44" s="3" t="s">
        <v>255</v>
      </c>
      <c r="AV44" s="3">
        <v>0.78500000000000003</v>
      </c>
    </row>
    <row r="45" spans="1:48" ht="13.5" customHeight="1" thickBot="1">
      <c r="A45" s="6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43" t="s">
        <v>274</v>
      </c>
      <c r="T45" s="405">
        <f>SUM(T41:U44)</f>
        <v>0</v>
      </c>
      <c r="U45" s="406"/>
      <c r="V45" s="407"/>
      <c r="W45" s="44" t="s">
        <v>289</v>
      </c>
      <c r="X45" s="7"/>
      <c r="Y45" s="7"/>
      <c r="Z45" s="7"/>
      <c r="AA45" s="7"/>
      <c r="AB45" s="7"/>
      <c r="AC45" s="7"/>
      <c r="AD45" s="7"/>
      <c r="AE45" s="7"/>
      <c r="AF45" s="7"/>
      <c r="AH45" s="7"/>
      <c r="AI45" s="8"/>
      <c r="AR45" s="34">
        <f>_xlfn.AGGREGATE(9,7,AR41:AR44)</f>
        <v>0</v>
      </c>
      <c r="AU45" s="3" t="s">
        <v>256</v>
      </c>
      <c r="AV45" s="3">
        <v>0.78</v>
      </c>
    </row>
    <row r="46" spans="1:48" ht="13.5" customHeight="1">
      <c r="A46" s="6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8"/>
      <c r="AU46" s="3" t="s">
        <v>257</v>
      </c>
      <c r="AV46" s="3">
        <v>0.77500000000000002</v>
      </c>
    </row>
    <row r="47" spans="1:48" ht="13.5" customHeight="1">
      <c r="A47" s="6"/>
      <c r="D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AA47" s="7"/>
      <c r="AB47" s="45"/>
      <c r="AC47" s="45"/>
      <c r="AD47" s="45"/>
      <c r="AE47" s="45"/>
      <c r="AF47" s="7"/>
      <c r="AG47" s="4"/>
      <c r="AH47" s="7"/>
      <c r="AI47" s="8"/>
      <c r="AU47" s="3" t="s">
        <v>258</v>
      </c>
      <c r="AV47" s="3">
        <v>0.77</v>
      </c>
    </row>
    <row r="48" spans="1:48" ht="13.5" customHeight="1">
      <c r="A48" s="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4"/>
      <c r="R48" s="36" t="s">
        <v>21</v>
      </c>
      <c r="S48" s="470" t="s">
        <v>29</v>
      </c>
      <c r="T48" s="470"/>
      <c r="U48" s="470"/>
      <c r="V48" s="470"/>
      <c r="W48" s="470"/>
      <c r="X48" s="470"/>
      <c r="Y48" s="470"/>
      <c r="Z48" s="470"/>
      <c r="AA48" s="470"/>
      <c r="AB48" s="470"/>
      <c r="AC48" s="470"/>
      <c r="AD48" s="470"/>
      <c r="AE48" s="470"/>
      <c r="AF48" s="470"/>
      <c r="AG48" s="470"/>
      <c r="AH48" s="470"/>
      <c r="AI48" s="471"/>
      <c r="AU48" s="3" t="s">
        <v>236</v>
      </c>
      <c r="AV48" s="3">
        <v>0.88</v>
      </c>
    </row>
    <row r="49" spans="1:48">
      <c r="A49" s="46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37" t="str">
        <f>IF(AQ7=1,"",AO49)</f>
        <v/>
      </c>
      <c r="Q49" s="11"/>
      <c r="R49" s="12"/>
      <c r="S49" s="472"/>
      <c r="T49" s="472"/>
      <c r="U49" s="472"/>
      <c r="V49" s="472"/>
      <c r="W49" s="472"/>
      <c r="X49" s="472"/>
      <c r="Y49" s="472"/>
      <c r="Z49" s="472"/>
      <c r="AA49" s="472"/>
      <c r="AB49" s="472"/>
      <c r="AC49" s="472"/>
      <c r="AD49" s="472"/>
      <c r="AE49" s="472"/>
      <c r="AF49" s="472"/>
      <c r="AG49" s="472"/>
      <c r="AH49" s="472"/>
      <c r="AI49" s="473"/>
      <c r="AO49" s="3" t="s">
        <v>359</v>
      </c>
      <c r="AU49" s="3" t="s">
        <v>237</v>
      </c>
      <c r="AV49" s="3">
        <v>0.875</v>
      </c>
    </row>
    <row r="50" spans="1:48">
      <c r="A50" s="38"/>
      <c r="H50" s="474" t="s">
        <v>19</v>
      </c>
      <c r="I50" s="474"/>
      <c r="J50" s="474"/>
      <c r="K50" s="474"/>
      <c r="L50" s="474"/>
      <c r="M50" s="474"/>
      <c r="N50" s="474"/>
      <c r="O50" s="474"/>
      <c r="P50" s="476"/>
      <c r="Q50" s="477"/>
      <c r="R50" s="477"/>
      <c r="S50" s="477"/>
      <c r="T50" s="477"/>
      <c r="U50" s="477"/>
      <c r="V50" s="480" t="s">
        <v>15</v>
      </c>
      <c r="W50" s="480"/>
      <c r="X50" s="480"/>
      <c r="Y50" s="481"/>
      <c r="Z50" s="519" t="str">
        <f>AC41</f>
        <v/>
      </c>
      <c r="AA50" s="520"/>
      <c r="AB50" s="520"/>
      <c r="AC50" s="520"/>
      <c r="AD50" s="520"/>
      <c r="AE50" s="520"/>
      <c r="AF50" s="480" t="s">
        <v>15</v>
      </c>
      <c r="AG50" s="480"/>
      <c r="AH50" s="480"/>
      <c r="AI50" s="481"/>
      <c r="AU50" s="3" t="s">
        <v>259</v>
      </c>
      <c r="AV50" s="3">
        <v>0.755</v>
      </c>
    </row>
    <row r="51" spans="1:48">
      <c r="A51" s="38"/>
      <c r="B51" s="13"/>
      <c r="H51" s="475"/>
      <c r="I51" s="475"/>
      <c r="J51" s="475"/>
      <c r="K51" s="475"/>
      <c r="L51" s="475"/>
      <c r="M51" s="475"/>
      <c r="N51" s="475"/>
      <c r="O51" s="475"/>
      <c r="P51" s="478"/>
      <c r="Q51" s="479"/>
      <c r="R51" s="479"/>
      <c r="S51" s="479"/>
      <c r="T51" s="479"/>
      <c r="U51" s="479"/>
      <c r="V51" s="482"/>
      <c r="W51" s="482"/>
      <c r="X51" s="482"/>
      <c r="Y51" s="483"/>
      <c r="Z51" s="486"/>
      <c r="AA51" s="487"/>
      <c r="AB51" s="487"/>
      <c r="AC51" s="487"/>
      <c r="AD51" s="487"/>
      <c r="AE51" s="487"/>
      <c r="AF51" s="482"/>
      <c r="AG51" s="482"/>
      <c r="AH51" s="482"/>
      <c r="AI51" s="483"/>
      <c r="AU51" s="3" t="s">
        <v>260</v>
      </c>
      <c r="AV51" s="3">
        <v>0.75</v>
      </c>
    </row>
    <row r="52" spans="1:48" ht="13.5" thickBot="1">
      <c r="AU52" s="3" t="s">
        <v>261</v>
      </c>
      <c r="AV52" s="3">
        <v>0.745</v>
      </c>
    </row>
    <row r="53" spans="1:48" ht="13.5" thickTop="1">
      <c r="B53" s="343" t="s">
        <v>18</v>
      </c>
      <c r="C53" s="344"/>
      <c r="D53" s="344"/>
      <c r="E53" s="344"/>
      <c r="F53" s="344"/>
      <c r="G53" s="344"/>
      <c r="H53" s="344"/>
      <c r="I53" s="344"/>
      <c r="J53" s="344"/>
      <c r="K53" s="345"/>
      <c r="N53" s="343" t="s">
        <v>19</v>
      </c>
      <c r="O53" s="344"/>
      <c r="P53" s="344"/>
      <c r="Q53" s="344"/>
      <c r="R53" s="344"/>
      <c r="S53" s="344"/>
      <c r="T53" s="344"/>
      <c r="U53" s="344"/>
      <c r="V53" s="344"/>
      <c r="W53" s="345"/>
      <c r="Z53" s="527" t="s">
        <v>16</v>
      </c>
      <c r="AA53" s="528"/>
      <c r="AB53" s="528"/>
      <c r="AC53" s="528"/>
      <c r="AD53" s="528"/>
      <c r="AE53" s="528"/>
      <c r="AF53" s="528"/>
      <c r="AG53" s="528"/>
      <c r="AH53" s="528"/>
      <c r="AI53" s="529"/>
      <c r="AU53" s="3" t="s">
        <v>262</v>
      </c>
      <c r="AV53" s="3">
        <v>0.74</v>
      </c>
    </row>
    <row r="54" spans="1:48" ht="13.5" customHeight="1">
      <c r="B54" s="544">
        <f>IF($AQ$7=2,P27,Z27)</f>
        <v>0</v>
      </c>
      <c r="C54" s="545"/>
      <c r="D54" s="545"/>
      <c r="E54" s="545"/>
      <c r="F54" s="545"/>
      <c r="G54" s="545"/>
      <c r="H54" s="480" t="s">
        <v>15</v>
      </c>
      <c r="I54" s="480"/>
      <c r="J54" s="480"/>
      <c r="K54" s="481"/>
      <c r="L54" s="546" t="s">
        <v>20</v>
      </c>
      <c r="M54" s="355"/>
      <c r="N54" s="547" t="str">
        <f>IF(AQ7=2,P50,Z50)</f>
        <v/>
      </c>
      <c r="O54" s="548"/>
      <c r="P54" s="548"/>
      <c r="Q54" s="548"/>
      <c r="R54" s="548"/>
      <c r="S54" s="548"/>
      <c r="T54" s="480" t="s">
        <v>15</v>
      </c>
      <c r="U54" s="480"/>
      <c r="V54" s="480"/>
      <c r="W54" s="481"/>
      <c r="X54" s="546" t="s">
        <v>17</v>
      </c>
      <c r="Y54" s="351"/>
      <c r="Z54" s="536" t="str">
        <f>IFERROR(B54-N54,"")</f>
        <v/>
      </c>
      <c r="AA54" s="531"/>
      <c r="AB54" s="531"/>
      <c r="AC54" s="531"/>
      <c r="AD54" s="531"/>
      <c r="AE54" s="531"/>
      <c r="AF54" s="480" t="s">
        <v>15</v>
      </c>
      <c r="AG54" s="480"/>
      <c r="AH54" s="480"/>
      <c r="AI54" s="521"/>
      <c r="AU54" s="3" t="s">
        <v>263</v>
      </c>
      <c r="AV54" s="3">
        <v>0.73499999999999999</v>
      </c>
    </row>
    <row r="55" spans="1:48" ht="14.25" customHeight="1" thickBot="1">
      <c r="A55" s="14"/>
      <c r="B55" s="544"/>
      <c r="C55" s="545"/>
      <c r="D55" s="545"/>
      <c r="E55" s="545"/>
      <c r="F55" s="545"/>
      <c r="G55" s="545"/>
      <c r="H55" s="482"/>
      <c r="I55" s="482"/>
      <c r="J55" s="482"/>
      <c r="K55" s="483"/>
      <c r="L55" s="546"/>
      <c r="M55" s="355"/>
      <c r="N55" s="549"/>
      <c r="O55" s="550"/>
      <c r="P55" s="550"/>
      <c r="Q55" s="550"/>
      <c r="R55" s="550"/>
      <c r="S55" s="550"/>
      <c r="T55" s="482"/>
      <c r="U55" s="482"/>
      <c r="V55" s="482"/>
      <c r="W55" s="483"/>
      <c r="X55" s="546"/>
      <c r="Y55" s="351"/>
      <c r="Z55" s="537"/>
      <c r="AA55" s="538"/>
      <c r="AB55" s="538"/>
      <c r="AC55" s="538"/>
      <c r="AD55" s="538"/>
      <c r="AE55" s="538"/>
      <c r="AF55" s="522"/>
      <c r="AG55" s="522"/>
      <c r="AH55" s="522"/>
      <c r="AI55" s="523"/>
      <c r="AU55" s="3" t="s">
        <v>264</v>
      </c>
      <c r="AV55" s="3">
        <v>0.73</v>
      </c>
    </row>
    <row r="56" spans="1:48" ht="14" thickTop="1" thickBot="1">
      <c r="AU56" s="3" t="s">
        <v>265</v>
      </c>
      <c r="AV56" s="3">
        <v>0.72499999999999998</v>
      </c>
    </row>
    <row r="57" spans="1:48" ht="13.5" customHeight="1" thickTop="1">
      <c r="N57" s="524" t="s">
        <v>376</v>
      </c>
      <c r="O57" s="525"/>
      <c r="P57" s="525"/>
      <c r="Q57" s="525"/>
      <c r="R57" s="525"/>
      <c r="S57" s="525"/>
      <c r="T57" s="526"/>
      <c r="Z57" s="527" t="s">
        <v>381</v>
      </c>
      <c r="AA57" s="528"/>
      <c r="AB57" s="528"/>
      <c r="AC57" s="528"/>
      <c r="AD57" s="528"/>
      <c r="AE57" s="528"/>
      <c r="AF57" s="528"/>
      <c r="AG57" s="528"/>
      <c r="AH57" s="528"/>
      <c r="AI57" s="529"/>
      <c r="AU57" s="3" t="s">
        <v>266</v>
      </c>
      <c r="AV57" s="3">
        <v>0.72</v>
      </c>
    </row>
    <row r="58" spans="1:48" ht="13.5" customHeight="1">
      <c r="N58" s="530">
        <f>I3</f>
        <v>0</v>
      </c>
      <c r="O58" s="531"/>
      <c r="P58" s="531"/>
      <c r="Q58" s="531"/>
      <c r="R58" s="532"/>
      <c r="S58" s="503" t="s">
        <v>11</v>
      </c>
      <c r="T58" s="481"/>
      <c r="Z58" s="536" t="str">
        <f>IFERROR(Z54*N58,"")</f>
        <v/>
      </c>
      <c r="AA58" s="531"/>
      <c r="AB58" s="531"/>
      <c r="AC58" s="531"/>
      <c r="AD58" s="531"/>
      <c r="AE58" s="531"/>
      <c r="AF58" s="539" t="s">
        <v>377</v>
      </c>
      <c r="AG58" s="540"/>
      <c r="AH58" s="540"/>
      <c r="AI58" s="541"/>
      <c r="AU58" s="3" t="s">
        <v>267</v>
      </c>
      <c r="AV58" s="3">
        <v>0.71499999999999997</v>
      </c>
    </row>
    <row r="59" spans="1:48" ht="14.25" customHeight="1" thickBot="1">
      <c r="N59" s="533"/>
      <c r="O59" s="534"/>
      <c r="P59" s="534"/>
      <c r="Q59" s="534"/>
      <c r="R59" s="535"/>
      <c r="S59" s="504"/>
      <c r="T59" s="483"/>
      <c r="Z59" s="537"/>
      <c r="AA59" s="538"/>
      <c r="AB59" s="538"/>
      <c r="AC59" s="538"/>
      <c r="AD59" s="538"/>
      <c r="AE59" s="538"/>
      <c r="AF59" s="542"/>
      <c r="AG59" s="542"/>
      <c r="AH59" s="542"/>
      <c r="AI59" s="543"/>
      <c r="AU59" s="3" t="s">
        <v>268</v>
      </c>
      <c r="AV59" s="3">
        <v>0.71</v>
      </c>
    </row>
    <row r="60" spans="1:48" ht="14.5" thickTop="1">
      <c r="P60" s="15"/>
      <c r="AU60" s="3" t="s">
        <v>269</v>
      </c>
      <c r="AV60" s="3">
        <v>0.70499999999999996</v>
      </c>
    </row>
    <row r="61" spans="1:48" ht="13.5" customHeight="1"/>
    <row r="62" spans="1:48" ht="14.25" customHeight="1">
      <c r="B62" s="3" t="s">
        <v>379</v>
      </c>
      <c r="C62" s="3" t="s">
        <v>380</v>
      </c>
    </row>
    <row r="66" spans="2:36" hidden="1"/>
    <row r="67" spans="2:36" hidden="1"/>
    <row r="68" spans="2:36" hidden="1"/>
    <row r="69" spans="2:36" hidden="1"/>
    <row r="70" spans="2:36" hidden="1">
      <c r="B70" s="552" t="s">
        <v>176</v>
      </c>
      <c r="C70" s="552"/>
      <c r="D70" s="552"/>
      <c r="E70" s="552"/>
      <c r="F70" s="552"/>
      <c r="G70" s="552"/>
      <c r="H70" s="552"/>
      <c r="I70" s="552"/>
      <c r="J70" s="552"/>
      <c r="K70" s="552" t="s">
        <v>25</v>
      </c>
      <c r="L70" s="552"/>
      <c r="M70" s="552"/>
      <c r="N70" s="48" t="s">
        <v>271</v>
      </c>
      <c r="O70" s="49"/>
      <c r="P70" s="49"/>
      <c r="Q70" s="50"/>
      <c r="R70" s="553" t="s">
        <v>272</v>
      </c>
      <c r="S70" s="554"/>
      <c r="T70" s="554"/>
      <c r="U70" s="555"/>
      <c r="V70" s="552" t="s">
        <v>178</v>
      </c>
      <c r="W70" s="552"/>
      <c r="X70" s="552"/>
      <c r="Y70" s="552"/>
      <c r="AA70" s="51" t="s">
        <v>179</v>
      </c>
      <c r="AB70" s="51"/>
      <c r="AC70" s="51"/>
      <c r="AD70" s="51"/>
      <c r="AE70" s="51"/>
      <c r="AF70" s="51"/>
      <c r="AG70" s="51"/>
      <c r="AH70" s="51"/>
      <c r="AI70" s="51"/>
      <c r="AJ70" s="51"/>
    </row>
    <row r="71" spans="2:36" hidden="1">
      <c r="B71" s="342" t="s">
        <v>27</v>
      </c>
      <c r="C71" s="342"/>
      <c r="D71" s="342"/>
      <c r="E71" s="342"/>
      <c r="F71" s="342"/>
      <c r="G71" s="342"/>
      <c r="H71" s="342"/>
      <c r="I71" s="342"/>
      <c r="J71" s="342"/>
      <c r="K71" s="342" t="s">
        <v>26</v>
      </c>
      <c r="L71" s="342"/>
      <c r="M71" s="342"/>
      <c r="N71" s="52">
        <v>36.700000000000003</v>
      </c>
      <c r="O71" s="52"/>
      <c r="P71" s="52"/>
      <c r="Q71" s="52"/>
      <c r="R71" s="363">
        <v>34.200000000000003</v>
      </c>
      <c r="S71" s="551"/>
      <c r="T71" s="551"/>
      <c r="U71" s="515"/>
      <c r="V71" s="342">
        <v>1.8499999999999999E-2</v>
      </c>
      <c r="W71" s="342"/>
      <c r="X71" s="342"/>
      <c r="Y71" s="342"/>
      <c r="AA71" s="52" t="s">
        <v>180</v>
      </c>
      <c r="AB71" s="52"/>
      <c r="AC71" s="52"/>
      <c r="AD71" s="52"/>
      <c r="AE71" s="52"/>
      <c r="AF71" s="52"/>
      <c r="AG71" s="52"/>
      <c r="AH71" s="52"/>
      <c r="AI71" s="52"/>
      <c r="AJ71" s="52"/>
    </row>
    <row r="72" spans="2:36" hidden="1">
      <c r="B72" s="342" t="s">
        <v>181</v>
      </c>
      <c r="C72" s="342"/>
      <c r="D72" s="342"/>
      <c r="E72" s="342"/>
      <c r="F72" s="342"/>
      <c r="G72" s="342"/>
      <c r="H72" s="342"/>
      <c r="I72" s="342"/>
      <c r="J72" s="342"/>
      <c r="K72" s="342" t="s">
        <v>26</v>
      </c>
      <c r="L72" s="342"/>
      <c r="M72" s="342"/>
      <c r="N72" s="52">
        <v>39.1</v>
      </c>
      <c r="O72" s="52"/>
      <c r="P72" s="52"/>
      <c r="Q72" s="52"/>
      <c r="R72" s="363">
        <v>36.6</v>
      </c>
      <c r="S72" s="551"/>
      <c r="T72" s="551"/>
      <c r="U72" s="515"/>
      <c r="V72" s="342">
        <v>1.89E-2</v>
      </c>
      <c r="W72" s="342"/>
      <c r="X72" s="342"/>
      <c r="Y72" s="342"/>
      <c r="AA72" s="52" t="s">
        <v>182</v>
      </c>
      <c r="AB72" s="52"/>
      <c r="AC72" s="52"/>
      <c r="AD72" s="52"/>
      <c r="AE72" s="52"/>
      <c r="AF72" s="52"/>
      <c r="AG72" s="52"/>
      <c r="AH72" s="52"/>
      <c r="AI72" s="52"/>
      <c r="AJ72" s="52"/>
    </row>
    <row r="73" spans="2:36" hidden="1">
      <c r="B73" s="342" t="s">
        <v>183</v>
      </c>
      <c r="C73" s="342"/>
      <c r="D73" s="342"/>
      <c r="E73" s="342"/>
      <c r="F73" s="342"/>
      <c r="G73" s="342"/>
      <c r="H73" s="342"/>
      <c r="I73" s="342"/>
      <c r="J73" s="342"/>
      <c r="K73" s="342" t="s">
        <v>26</v>
      </c>
      <c r="L73" s="342"/>
      <c r="M73" s="342"/>
      <c r="N73" s="52">
        <v>41.9</v>
      </c>
      <c r="O73" s="52"/>
      <c r="P73" s="52"/>
      <c r="Q73" s="52"/>
      <c r="R73" s="363">
        <v>39.4</v>
      </c>
      <c r="S73" s="551"/>
      <c r="T73" s="551"/>
      <c r="U73" s="515"/>
      <c r="V73" s="342">
        <v>1.95E-2</v>
      </c>
      <c r="W73" s="342"/>
      <c r="X73" s="342"/>
      <c r="Y73" s="342"/>
      <c r="AA73" s="52" t="s">
        <v>184</v>
      </c>
      <c r="AB73" s="52"/>
      <c r="AC73" s="52"/>
      <c r="AD73" s="52"/>
      <c r="AE73" s="52"/>
      <c r="AF73" s="52"/>
      <c r="AG73" s="52"/>
      <c r="AH73" s="52"/>
      <c r="AI73" s="52"/>
      <c r="AJ73" s="52"/>
    </row>
    <row r="74" spans="2:36" hidden="1">
      <c r="B74" s="342" t="s">
        <v>185</v>
      </c>
      <c r="C74" s="342"/>
      <c r="D74" s="342"/>
      <c r="E74" s="342"/>
      <c r="F74" s="342"/>
      <c r="G74" s="342"/>
      <c r="H74" s="342"/>
      <c r="I74" s="342"/>
      <c r="J74" s="342"/>
      <c r="K74" s="342" t="s">
        <v>186</v>
      </c>
      <c r="L74" s="342"/>
      <c r="M74" s="342"/>
      <c r="N74" s="52">
        <v>50.8</v>
      </c>
      <c r="O74" s="52"/>
      <c r="P74" s="52"/>
      <c r="Q74" s="52"/>
      <c r="R74" s="363">
        <v>45.8</v>
      </c>
      <c r="S74" s="551"/>
      <c r="T74" s="551"/>
      <c r="U74" s="515"/>
      <c r="V74" s="342">
        <v>1.61E-2</v>
      </c>
      <c r="W74" s="342"/>
      <c r="X74" s="342"/>
      <c r="Y74" s="342"/>
      <c r="AA74" s="53"/>
      <c r="AB74" s="53"/>
      <c r="AC74" s="53"/>
      <c r="AD74" s="53"/>
      <c r="AE74" s="53"/>
      <c r="AF74" s="53"/>
      <c r="AG74" s="53"/>
      <c r="AH74" s="53"/>
      <c r="AI74" s="53"/>
      <c r="AJ74" s="53"/>
    </row>
    <row r="75" spans="2:36" hidden="1">
      <c r="B75" s="342" t="s">
        <v>187</v>
      </c>
      <c r="C75" s="342"/>
      <c r="D75" s="342"/>
      <c r="E75" s="342"/>
      <c r="F75" s="342"/>
      <c r="G75" s="342"/>
      <c r="H75" s="342"/>
      <c r="I75" s="342"/>
      <c r="J75" s="342"/>
      <c r="K75" s="342" t="s">
        <v>186</v>
      </c>
      <c r="L75" s="342"/>
      <c r="M75" s="342"/>
      <c r="N75" s="52">
        <v>54.6</v>
      </c>
      <c r="O75" s="52"/>
      <c r="P75" s="52"/>
      <c r="Q75" s="52"/>
      <c r="R75" s="363">
        <v>49.2</v>
      </c>
      <c r="S75" s="551"/>
      <c r="T75" s="551"/>
      <c r="U75" s="515"/>
      <c r="V75" s="342">
        <v>1.35E-2</v>
      </c>
      <c r="W75" s="342"/>
      <c r="X75" s="342"/>
      <c r="Y75" s="342"/>
      <c r="AA75" s="51" t="s">
        <v>10</v>
      </c>
      <c r="AB75" s="51"/>
      <c r="AC75" s="51"/>
      <c r="AD75" s="51"/>
      <c r="AE75" s="51"/>
      <c r="AF75" s="51"/>
      <c r="AG75" s="51"/>
      <c r="AH75" s="51"/>
      <c r="AI75" s="51"/>
      <c r="AJ75" s="51"/>
    </row>
    <row r="76" spans="2:36" hidden="1">
      <c r="B76" s="342" t="s">
        <v>188</v>
      </c>
      <c r="C76" s="342"/>
      <c r="D76" s="342"/>
      <c r="E76" s="342"/>
      <c r="F76" s="342"/>
      <c r="G76" s="342"/>
      <c r="H76" s="342"/>
      <c r="I76" s="342"/>
      <c r="J76" s="342"/>
      <c r="K76" s="342" t="s">
        <v>189</v>
      </c>
      <c r="L76" s="342"/>
      <c r="M76" s="342"/>
      <c r="N76" s="52">
        <v>45</v>
      </c>
      <c r="O76" s="52"/>
      <c r="P76" s="52"/>
      <c r="Q76" s="52"/>
      <c r="R76" s="363">
        <v>40.6</v>
      </c>
      <c r="S76" s="551"/>
      <c r="T76" s="551"/>
      <c r="U76" s="515"/>
      <c r="V76" s="342">
        <v>1.3599999999999999E-2</v>
      </c>
      <c r="W76" s="342"/>
      <c r="X76" s="342"/>
      <c r="Y76" s="342"/>
      <c r="AA76" s="52" t="s">
        <v>190</v>
      </c>
      <c r="AB76" s="52"/>
      <c r="AC76" s="52"/>
      <c r="AD76" s="52"/>
      <c r="AE76" s="52"/>
      <c r="AF76" s="52"/>
      <c r="AG76" s="52"/>
      <c r="AH76" s="52"/>
      <c r="AI76" s="52"/>
      <c r="AJ76" s="52"/>
    </row>
    <row r="77" spans="2:36" hidden="1">
      <c r="B77" s="342" t="s">
        <v>191</v>
      </c>
      <c r="C77" s="342"/>
      <c r="D77" s="342"/>
      <c r="E77" s="342"/>
      <c r="F77" s="342"/>
      <c r="G77" s="342"/>
      <c r="H77" s="342"/>
      <c r="I77" s="342"/>
      <c r="J77" s="342"/>
      <c r="K77" s="342" t="s">
        <v>189</v>
      </c>
      <c r="L77" s="342"/>
      <c r="M77" s="342"/>
      <c r="N77" s="52">
        <v>43.12</v>
      </c>
      <c r="O77" s="52"/>
      <c r="P77" s="52"/>
      <c r="Q77" s="52"/>
      <c r="R77" s="556">
        <f>N77*0.902</f>
        <v>38.894239999999996</v>
      </c>
      <c r="S77" s="557"/>
      <c r="T77" s="557"/>
      <c r="U77" s="558"/>
      <c r="V77" s="342">
        <v>1.3599999999999999E-2</v>
      </c>
      <c r="W77" s="342"/>
      <c r="X77" s="342"/>
      <c r="Y77" s="342"/>
      <c r="AA77" s="52" t="s">
        <v>192</v>
      </c>
      <c r="AB77" s="52"/>
      <c r="AC77" s="52"/>
      <c r="AD77" s="52"/>
      <c r="AE77" s="52"/>
      <c r="AF77" s="52"/>
      <c r="AG77" s="52"/>
      <c r="AH77" s="52"/>
      <c r="AI77" s="52"/>
      <c r="AJ77" s="52"/>
    </row>
    <row r="78" spans="2:36" hidden="1">
      <c r="B78" s="342" t="s">
        <v>193</v>
      </c>
      <c r="C78" s="342"/>
      <c r="D78" s="342"/>
      <c r="E78" s="342"/>
      <c r="F78" s="342"/>
      <c r="G78" s="342"/>
      <c r="H78" s="342"/>
      <c r="I78" s="342"/>
      <c r="J78" s="342"/>
      <c r="K78" s="342" t="s">
        <v>189</v>
      </c>
      <c r="L78" s="342"/>
      <c r="M78" s="342"/>
      <c r="N78" s="52">
        <v>46.04</v>
      </c>
      <c r="O78" s="52"/>
      <c r="P78" s="52"/>
      <c r="Q78" s="52"/>
      <c r="R78" s="556">
        <f>N78*0.902</f>
        <v>41.528080000000003</v>
      </c>
      <c r="S78" s="557"/>
      <c r="T78" s="557"/>
      <c r="U78" s="558"/>
      <c r="V78" s="342">
        <v>1.3599999999999999E-2</v>
      </c>
      <c r="W78" s="342"/>
      <c r="X78" s="342"/>
      <c r="Y78" s="342"/>
      <c r="AA78" s="52" t="s">
        <v>194</v>
      </c>
      <c r="AB78" s="52"/>
      <c r="AC78" s="52"/>
      <c r="AD78" s="52"/>
      <c r="AE78" s="52"/>
      <c r="AF78" s="52"/>
      <c r="AG78" s="52"/>
      <c r="AH78" s="52"/>
      <c r="AI78" s="52"/>
      <c r="AJ78" s="52"/>
    </row>
    <row r="79" spans="2:36" hidden="1">
      <c r="B79" s="342" t="s">
        <v>195</v>
      </c>
      <c r="C79" s="342"/>
      <c r="D79" s="342"/>
      <c r="E79" s="342"/>
      <c r="F79" s="342"/>
      <c r="G79" s="342"/>
      <c r="H79" s="342"/>
      <c r="I79" s="342"/>
      <c r="J79" s="342"/>
      <c r="K79" s="342" t="s">
        <v>189</v>
      </c>
      <c r="L79" s="342"/>
      <c r="M79" s="342"/>
      <c r="N79" s="52">
        <v>41.86</v>
      </c>
      <c r="O79" s="52"/>
      <c r="P79" s="52"/>
      <c r="Q79" s="52"/>
      <c r="R79" s="556">
        <f>N79*0.902</f>
        <v>37.757719999999999</v>
      </c>
      <c r="S79" s="557"/>
      <c r="T79" s="557"/>
      <c r="U79" s="558"/>
      <c r="V79" s="342">
        <v>1.3599999999999999E-2</v>
      </c>
      <c r="W79" s="342"/>
      <c r="X79" s="342"/>
      <c r="Y79" s="342"/>
      <c r="AA79" s="52" t="s">
        <v>196</v>
      </c>
      <c r="AB79" s="52"/>
      <c r="AC79" s="52"/>
      <c r="AD79" s="52"/>
      <c r="AE79" s="52"/>
      <c r="AF79" s="52"/>
      <c r="AG79" s="52"/>
      <c r="AH79" s="52"/>
      <c r="AI79" s="52"/>
      <c r="AJ79" s="52"/>
    </row>
    <row r="80" spans="2:36" hidden="1">
      <c r="B80" s="342" t="s">
        <v>197</v>
      </c>
      <c r="C80" s="342"/>
      <c r="D80" s="342"/>
      <c r="E80" s="342"/>
      <c r="F80" s="342"/>
      <c r="G80" s="342"/>
      <c r="H80" s="342"/>
      <c r="I80" s="342"/>
      <c r="J80" s="342"/>
      <c r="K80" s="342" t="s">
        <v>189</v>
      </c>
      <c r="L80" s="342"/>
      <c r="M80" s="342"/>
      <c r="N80" s="52">
        <v>29.3</v>
      </c>
      <c r="O80" s="52"/>
      <c r="P80" s="52"/>
      <c r="Q80" s="52"/>
      <c r="R80" s="556">
        <f>N80*0.902</f>
        <v>26.428600000000003</v>
      </c>
      <c r="S80" s="557"/>
      <c r="T80" s="557"/>
      <c r="U80" s="558"/>
      <c r="V80" s="342">
        <v>1.3599999999999999E-2</v>
      </c>
      <c r="W80" s="342"/>
      <c r="X80" s="342"/>
      <c r="Y80" s="342"/>
    </row>
    <row r="81" hidden="1"/>
  </sheetData>
  <sheetProtection formatCells="0"/>
  <mergeCells count="215">
    <mergeCell ref="B80:J80"/>
    <mergeCell ref="K80:M80"/>
    <mergeCell ref="R80:U80"/>
    <mergeCell ref="V80:Y80"/>
    <mergeCell ref="B78:J78"/>
    <mergeCell ref="K78:M78"/>
    <mergeCell ref="R78:U78"/>
    <mergeCell ref="V78:Y78"/>
    <mergeCell ref="B79:J79"/>
    <mergeCell ref="K79:M79"/>
    <mergeCell ref="R79:U79"/>
    <mergeCell ref="V79:Y79"/>
    <mergeCell ref="B76:J76"/>
    <mergeCell ref="K76:M76"/>
    <mergeCell ref="R76:U76"/>
    <mergeCell ref="V76:Y76"/>
    <mergeCell ref="B77:J77"/>
    <mergeCell ref="K77:M77"/>
    <mergeCell ref="R77:U77"/>
    <mergeCell ref="V77:Y77"/>
    <mergeCell ref="B74:J74"/>
    <mergeCell ref="K74:M74"/>
    <mergeCell ref="R74:U74"/>
    <mergeCell ref="V74:Y74"/>
    <mergeCell ref="B75:J75"/>
    <mergeCell ref="K75:M75"/>
    <mergeCell ref="R75:U75"/>
    <mergeCell ref="V75:Y75"/>
    <mergeCell ref="B72:J72"/>
    <mergeCell ref="K72:M72"/>
    <mergeCell ref="R72:U72"/>
    <mergeCell ref="V72:Y72"/>
    <mergeCell ref="B73:J73"/>
    <mergeCell ref="K73:M73"/>
    <mergeCell ref="R73:U73"/>
    <mergeCell ref="V73:Y73"/>
    <mergeCell ref="B70:J70"/>
    <mergeCell ref="K70:M70"/>
    <mergeCell ref="R70:U70"/>
    <mergeCell ref="V70:Y70"/>
    <mergeCell ref="B71:J71"/>
    <mergeCell ref="K71:M71"/>
    <mergeCell ref="R71:U71"/>
    <mergeCell ref="V71:Y71"/>
    <mergeCell ref="AF54:AI55"/>
    <mergeCell ref="N57:T57"/>
    <mergeCell ref="Z57:AI57"/>
    <mergeCell ref="N58:R59"/>
    <mergeCell ref="S58:T59"/>
    <mergeCell ref="Z58:AE59"/>
    <mergeCell ref="AF58:AI59"/>
    <mergeCell ref="B53:K53"/>
    <mergeCell ref="N53:W53"/>
    <mergeCell ref="Z53:AI53"/>
    <mergeCell ref="B54:G55"/>
    <mergeCell ref="H54:K55"/>
    <mergeCell ref="L54:M55"/>
    <mergeCell ref="N54:S55"/>
    <mergeCell ref="T54:W55"/>
    <mergeCell ref="X54:Y55"/>
    <mergeCell ref="Z54:AE55"/>
    <mergeCell ref="T45:V45"/>
    <mergeCell ref="S48:AI49"/>
    <mergeCell ref="H50:O51"/>
    <mergeCell ref="P50:U51"/>
    <mergeCell ref="V50:Y51"/>
    <mergeCell ref="Z50:AE51"/>
    <mergeCell ref="AF50:AI51"/>
    <mergeCell ref="P43:Q43"/>
    <mergeCell ref="R43:S43"/>
    <mergeCell ref="T43:V43"/>
    <mergeCell ref="C44:K44"/>
    <mergeCell ref="L44:O44"/>
    <mergeCell ref="P44:Q44"/>
    <mergeCell ref="R44:S44"/>
    <mergeCell ref="T44:V44"/>
    <mergeCell ref="AM44:AO44"/>
    <mergeCell ref="AM41:AO41"/>
    <mergeCell ref="C42:K42"/>
    <mergeCell ref="L42:O42"/>
    <mergeCell ref="P42:Q42"/>
    <mergeCell ref="R42:S42"/>
    <mergeCell ref="T42:V42"/>
    <mergeCell ref="W42:AF43"/>
    <mergeCell ref="AM42:AO42"/>
    <mergeCell ref="C43:K43"/>
    <mergeCell ref="L43:O43"/>
    <mergeCell ref="C41:K41"/>
    <mergeCell ref="L41:O41"/>
    <mergeCell ref="P41:Q41"/>
    <mergeCell ref="R41:S41"/>
    <mergeCell ref="T41:V41"/>
    <mergeCell ref="W41:Z41"/>
    <mergeCell ref="AA41:AB41"/>
    <mergeCell ref="AC41:AF41"/>
    <mergeCell ref="AM43:AO43"/>
    <mergeCell ref="A30:AI30"/>
    <mergeCell ref="I33:P33"/>
    <mergeCell ref="I34:P34"/>
    <mergeCell ref="I35:P35"/>
    <mergeCell ref="B39:B40"/>
    <mergeCell ref="C39:K40"/>
    <mergeCell ref="L39:O40"/>
    <mergeCell ref="P39:Q40"/>
    <mergeCell ref="R39:S40"/>
    <mergeCell ref="T39:V40"/>
    <mergeCell ref="W39:AB40"/>
    <mergeCell ref="AC39:AF40"/>
    <mergeCell ref="AM22:AO22"/>
    <mergeCell ref="S25:AI26"/>
    <mergeCell ref="H27:O28"/>
    <mergeCell ref="P27:U28"/>
    <mergeCell ref="V27:Y28"/>
    <mergeCell ref="Z27:AE28"/>
    <mergeCell ref="AF27:AI28"/>
    <mergeCell ref="AM21:AO21"/>
    <mergeCell ref="C22:J22"/>
    <mergeCell ref="K22:N22"/>
    <mergeCell ref="O22:P22"/>
    <mergeCell ref="Q22:T22"/>
    <mergeCell ref="U22:V22"/>
    <mergeCell ref="W22:Z22"/>
    <mergeCell ref="AA22:AB22"/>
    <mergeCell ref="AC22:AD22"/>
    <mergeCell ref="AE22:AH22"/>
    <mergeCell ref="C21:J21"/>
    <mergeCell ref="K21:N21"/>
    <mergeCell ref="O21:P21"/>
    <mergeCell ref="Q21:T21"/>
    <mergeCell ref="U21:V21"/>
    <mergeCell ref="W21:Z21"/>
    <mergeCell ref="AA21:AB21"/>
    <mergeCell ref="AC21:AD21"/>
    <mergeCell ref="AE21:AH21"/>
    <mergeCell ref="AM19:AO19"/>
    <mergeCell ref="C20:J20"/>
    <mergeCell ref="K20:N20"/>
    <mergeCell ref="O20:P20"/>
    <mergeCell ref="Q20:T20"/>
    <mergeCell ref="U20:V20"/>
    <mergeCell ref="W20:Z20"/>
    <mergeCell ref="AA20:AB20"/>
    <mergeCell ref="AC20:AD20"/>
    <mergeCell ref="AE20:AH20"/>
    <mergeCell ref="AM20:AO20"/>
    <mergeCell ref="C19:J19"/>
    <mergeCell ref="K19:N19"/>
    <mergeCell ref="O19:P19"/>
    <mergeCell ref="Q19:T19"/>
    <mergeCell ref="U19:V19"/>
    <mergeCell ref="W19:Z19"/>
    <mergeCell ref="AA19:AB19"/>
    <mergeCell ref="AC19:AD19"/>
    <mergeCell ref="AE19:AH19"/>
    <mergeCell ref="AC14:AD14"/>
    <mergeCell ref="AE14:AG14"/>
    <mergeCell ref="B17:B18"/>
    <mergeCell ref="C17:J18"/>
    <mergeCell ref="K17:N18"/>
    <mergeCell ref="O17:P18"/>
    <mergeCell ref="Q17:T18"/>
    <mergeCell ref="U17:V18"/>
    <mergeCell ref="W17:AB18"/>
    <mergeCell ref="AC17:AD18"/>
    <mergeCell ref="C14:I14"/>
    <mergeCell ref="J14:L14"/>
    <mergeCell ref="M14:N14"/>
    <mergeCell ref="O14:Q14"/>
    <mergeCell ref="S14:Y14"/>
    <mergeCell ref="Z14:AB14"/>
    <mergeCell ref="AE17:AH18"/>
    <mergeCell ref="C13:I13"/>
    <mergeCell ref="J13:L13"/>
    <mergeCell ref="M13:N13"/>
    <mergeCell ref="O13:Q13"/>
    <mergeCell ref="S13:Y13"/>
    <mergeCell ref="Z13:AB13"/>
    <mergeCell ref="AC13:AD13"/>
    <mergeCell ref="AE13:AG13"/>
    <mergeCell ref="C12:I12"/>
    <mergeCell ref="J12:L12"/>
    <mergeCell ref="M12:N12"/>
    <mergeCell ref="O12:Q12"/>
    <mergeCell ref="S12:Y12"/>
    <mergeCell ref="Z12:AB12"/>
    <mergeCell ref="C11:I11"/>
    <mergeCell ref="J11:L11"/>
    <mergeCell ref="M11:N11"/>
    <mergeCell ref="O11:Q11"/>
    <mergeCell ref="S11:Y11"/>
    <mergeCell ref="Z11:AB11"/>
    <mergeCell ref="AC11:AD11"/>
    <mergeCell ref="AE11:AG11"/>
    <mergeCell ref="AC12:AD12"/>
    <mergeCell ref="AE12:AG12"/>
    <mergeCell ref="AO8:AQ8"/>
    <mergeCell ref="B9:B10"/>
    <mergeCell ref="C9:I10"/>
    <mergeCell ref="J9:L10"/>
    <mergeCell ref="M9:N10"/>
    <mergeCell ref="O9:Q10"/>
    <mergeCell ref="R9:R10"/>
    <mergeCell ref="S9:Y10"/>
    <mergeCell ref="Z9:AB10"/>
    <mergeCell ref="AC9:AD10"/>
    <mergeCell ref="AE9:AG10"/>
    <mergeCell ref="A1:K2"/>
    <mergeCell ref="L1:AA2"/>
    <mergeCell ref="AB1:AC2"/>
    <mergeCell ref="AD1:AI2"/>
    <mergeCell ref="A3:H4"/>
    <mergeCell ref="I3:K4"/>
    <mergeCell ref="L3:V4"/>
    <mergeCell ref="W3:AI4"/>
    <mergeCell ref="A5:AI5"/>
  </mergeCells>
  <phoneticPr fontId="19"/>
  <conditionalFormatting sqref="C19:C22">
    <cfRule type="containsBlanks" dxfId="18" priority="17">
      <formula>LEN(TRIM(C19))=0</formula>
    </cfRule>
  </conditionalFormatting>
  <conditionalFormatting sqref="C41:C44">
    <cfRule type="containsBlanks" dxfId="17" priority="20">
      <formula>LEN(TRIM(C41))=0</formula>
    </cfRule>
  </conditionalFormatting>
  <conditionalFormatting sqref="C11:Q14">
    <cfRule type="containsBlanks" dxfId="16" priority="10">
      <formula>LEN(TRIM(C11))=0</formula>
    </cfRule>
  </conditionalFormatting>
  <conditionalFormatting sqref="I3:K4">
    <cfRule type="containsBlanks" dxfId="15" priority="1">
      <formula>LEN(TRIM(I3))=0</formula>
    </cfRule>
  </conditionalFormatting>
  <conditionalFormatting sqref="I33:P34">
    <cfRule type="containsBlanks" dxfId="14" priority="16">
      <formula>LEN(TRIM(I33))=0</formula>
    </cfRule>
  </conditionalFormatting>
  <conditionalFormatting sqref="K19:K22">
    <cfRule type="containsBlanks" dxfId="13" priority="18">
      <formula>LEN(TRIM(K19))=0</formula>
    </cfRule>
  </conditionalFormatting>
  <conditionalFormatting sqref="L41:L44">
    <cfRule type="containsBlanks" dxfId="12" priority="2">
      <formula>LEN(TRIM(L41))=0</formula>
    </cfRule>
  </conditionalFormatting>
  <conditionalFormatting sqref="L24:Z24">
    <cfRule type="expression" dxfId="11" priority="23">
      <formula>($K$24="")</formula>
    </cfRule>
  </conditionalFormatting>
  <conditionalFormatting sqref="P41:R44">
    <cfRule type="containsBlanks" dxfId="10" priority="14">
      <formula>LEN(TRIM(P41))=0</formula>
    </cfRule>
  </conditionalFormatting>
  <conditionalFormatting sqref="P27:U28">
    <cfRule type="notContainsBlanks" dxfId="9" priority="8">
      <formula>LEN(TRIM(P27))&gt;0</formula>
    </cfRule>
    <cfRule type="expression" dxfId="8" priority="25">
      <formula>AQ7=2</formula>
    </cfRule>
  </conditionalFormatting>
  <conditionalFormatting sqref="P50:U51">
    <cfRule type="notContainsBlanks" dxfId="7" priority="5">
      <formula>LEN(TRIM(P50))&gt;0</formula>
    </cfRule>
    <cfRule type="expression" dxfId="6" priority="6">
      <formula>AQ7=2</formula>
    </cfRule>
  </conditionalFormatting>
  <conditionalFormatting sqref="Q21:T22">
    <cfRule type="containsBlanks" priority="19">
      <formula>LEN(TRIM(Q21))=0</formula>
    </cfRule>
  </conditionalFormatting>
  <conditionalFormatting sqref="Q19:V20 O19:O22 Q21:T22 I35">
    <cfRule type="containsBlanks" dxfId="5" priority="21">
      <formula>LEN(TRIM(I19))=0</formula>
    </cfRule>
  </conditionalFormatting>
  <conditionalFormatting sqref="S11:AG14">
    <cfRule type="containsBlanks" dxfId="4" priority="9">
      <formula>LEN(TRIM(S11))=0</formula>
    </cfRule>
  </conditionalFormatting>
  <conditionalFormatting sqref="T41:T44">
    <cfRule type="containsBlanks" dxfId="3" priority="13">
      <formula>LEN(TRIM(T41))=0</formula>
    </cfRule>
  </conditionalFormatting>
  <conditionalFormatting sqref="U19:Z22">
    <cfRule type="containsBlanks" dxfId="2" priority="12">
      <formula>LEN(TRIM(U19))=0</formula>
    </cfRule>
  </conditionalFormatting>
  <conditionalFormatting sqref="W45">
    <cfRule type="expression" dxfId="1" priority="24">
      <formula>$T$45=1</formula>
    </cfRule>
  </conditionalFormatting>
  <conditionalFormatting sqref="AC19:AD22">
    <cfRule type="containsBlanks" dxfId="0" priority="11">
      <formula>LEN(TRIM(AC19))=0</formula>
    </cfRule>
  </conditionalFormatting>
  <dataValidations count="6">
    <dataValidation type="list" allowBlank="1" showInputMessage="1" showErrorMessage="1" sqref="O19:O22" xr:uid="{00000000-0002-0000-0D00-000000000000}">
      <formula1>$AU$1:$AU$60</formula1>
    </dataValidation>
    <dataValidation type="list" allowBlank="1" showInputMessage="1" showErrorMessage="1" sqref="K19:K22 L41:L44" xr:uid="{00000000-0002-0000-0D00-000001000000}">
      <formula1>$AW$1:$AW$9</formula1>
    </dataValidation>
    <dataValidation type="list" allowBlank="1" showInputMessage="1" showErrorMessage="1" sqref="E33" xr:uid="{00000000-0002-0000-0D00-000002000000}">
      <formula1>"ｋL，ｔ"</formula1>
    </dataValidation>
    <dataValidation type="list" allowBlank="1" showInputMessage="1" sqref="I33:P33" xr:uid="{00000000-0002-0000-0D00-000003000000}">
      <formula1>$AA$71:$AA$73</formula1>
    </dataValidation>
    <dataValidation type="list" allowBlank="1" showInputMessage="1" sqref="I45:P45 N16:P16 I34:P34 N8:P8 I38:M38" xr:uid="{00000000-0002-0000-0D00-000004000000}">
      <formula1>$AA$76:$AA$79</formula1>
    </dataValidation>
    <dataValidation type="list" allowBlank="1" showInputMessage="1" sqref="Q19:Q22 I35 I16 I8" xr:uid="{00000000-0002-0000-0D00-000005000000}">
      <formula1>$B$71:$B$80</formula1>
    </dataValidation>
  </dataValidations>
  <printOptions horizontalCentered="1"/>
  <pageMargins left="0.51181102362204722" right="0.51181102362204722" top="0.51181102362204722" bottom="0.35433070866141736" header="0.27559055118110237" footer="0.31496062992125984"/>
  <pageSetup paperSize="9" scale="95" orientation="portrait" r:id="rId1"/>
  <headerFooter>
    <oddHeader>&amp;L&amp;"-,太字"６．CO₂排出削減量算定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1137" r:id="rId4" name="Option Button 1">
              <controlPr locked="0" defaultSize="0" autoFill="0" autoLine="0" autoPict="0">
                <anchor moveWithCells="1">
                  <from>
                    <xdr:col>22</xdr:col>
                    <xdr:colOff>12700</xdr:colOff>
                    <xdr:row>2</xdr:row>
                    <xdr:rowOff>50800</xdr:rowOff>
                  </from>
                  <to>
                    <xdr:col>23</xdr:col>
                    <xdr:colOff>114300</xdr:colOff>
                    <xdr:row>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138" r:id="rId5" name="Option Button 2">
              <controlPr locked="0" defaultSize="0" autoFill="0" autoLine="0" autoPict="0">
                <anchor moveWithCells="1">
                  <from>
                    <xdr:col>28</xdr:col>
                    <xdr:colOff>31750</xdr:colOff>
                    <xdr:row>2</xdr:row>
                    <xdr:rowOff>57150</xdr:rowOff>
                  </from>
                  <to>
                    <xdr:col>29</xdr:col>
                    <xdr:colOff>133350</xdr:colOff>
                    <xdr:row>3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9"/>
  <dimension ref="B5:AA183"/>
  <sheetViews>
    <sheetView workbookViewId="0">
      <selection activeCell="BU21" sqref="BU21"/>
    </sheetView>
  </sheetViews>
  <sheetFormatPr defaultRowHeight="13"/>
  <cols>
    <col min="5" max="5" width="9.90625" bestFit="1" customWidth="1"/>
    <col min="21" max="21" width="9.90625" bestFit="1" customWidth="1"/>
    <col min="22" max="22" width="9.7265625" customWidth="1"/>
    <col min="23" max="24" width="9.90625" bestFit="1" customWidth="1"/>
  </cols>
  <sheetData>
    <row r="5" spans="6:14">
      <c r="F5" s="565"/>
      <c r="G5" s="568" t="s">
        <v>292</v>
      </c>
      <c r="H5" s="568"/>
      <c r="I5" s="568"/>
      <c r="J5" s="568"/>
      <c r="K5" s="568" t="s">
        <v>293</v>
      </c>
      <c r="L5" s="568"/>
      <c r="M5" s="568"/>
      <c r="N5" s="568"/>
    </row>
    <row r="6" spans="6:14">
      <c r="F6" s="566"/>
      <c r="G6" s="562" t="s">
        <v>295</v>
      </c>
      <c r="H6" s="564"/>
      <c r="I6" s="562" t="s">
        <v>297</v>
      </c>
      <c r="J6" s="564"/>
      <c r="K6" s="562" t="s">
        <v>295</v>
      </c>
      <c r="L6" s="564"/>
      <c r="M6" s="562" t="s">
        <v>297</v>
      </c>
      <c r="N6" s="564"/>
    </row>
    <row r="7" spans="6:14">
      <c r="F7" s="567"/>
      <c r="G7" s="23" t="s">
        <v>298</v>
      </c>
      <c r="H7" s="23" t="s">
        <v>299</v>
      </c>
      <c r="I7" s="23" t="s">
        <v>298</v>
      </c>
      <c r="J7" s="23" t="s">
        <v>299</v>
      </c>
      <c r="K7" s="23" t="s">
        <v>298</v>
      </c>
      <c r="L7" s="23" t="s">
        <v>299</v>
      </c>
      <c r="M7" s="23" t="s">
        <v>298</v>
      </c>
      <c r="N7" s="23" t="s">
        <v>299</v>
      </c>
    </row>
    <row r="8" spans="6:14">
      <c r="F8" s="55" t="s">
        <v>300</v>
      </c>
      <c r="G8" s="56">
        <v>0.14699999999999999</v>
      </c>
      <c r="H8" s="56">
        <v>0.13700000000000001</v>
      </c>
      <c r="I8" s="57">
        <v>0.20799999999999999</v>
      </c>
      <c r="J8" s="57">
        <v>0.151</v>
      </c>
      <c r="K8" s="56">
        <v>0.16400000000000001</v>
      </c>
      <c r="L8" s="56">
        <v>0.16</v>
      </c>
      <c r="M8" s="57">
        <v>0.10199999999999999</v>
      </c>
      <c r="N8" s="57">
        <v>8.7999999999999995E-2</v>
      </c>
    </row>
    <row r="9" spans="6:14">
      <c r="F9" s="23" t="s">
        <v>301</v>
      </c>
      <c r="G9" s="56">
        <v>0.248</v>
      </c>
      <c r="H9" s="56">
        <v>0.20599999999999999</v>
      </c>
      <c r="I9" s="57">
        <v>0.14399999999999999</v>
      </c>
      <c r="J9" s="57">
        <v>0.13200000000000001</v>
      </c>
      <c r="K9" s="56">
        <v>0.26800000000000002</v>
      </c>
      <c r="L9" s="56">
        <v>0.25700000000000001</v>
      </c>
      <c r="M9" s="57">
        <v>7.5999999999999998E-2</v>
      </c>
      <c r="N9" s="57">
        <v>4.4999999999999998E-2</v>
      </c>
    </row>
    <row r="10" spans="6:14">
      <c r="F10" s="23" t="s">
        <v>302</v>
      </c>
      <c r="G10" s="56">
        <v>0.30499999999999999</v>
      </c>
      <c r="H10" s="56">
        <v>0.249</v>
      </c>
      <c r="I10" s="57">
        <v>0</v>
      </c>
      <c r="J10" s="57">
        <v>0</v>
      </c>
      <c r="K10" s="56">
        <v>0.378</v>
      </c>
      <c r="L10" s="56">
        <v>0.317</v>
      </c>
      <c r="M10" s="57">
        <v>0</v>
      </c>
      <c r="N10" s="57">
        <v>0</v>
      </c>
    </row>
    <row r="11" spans="6:14">
      <c r="F11" s="23" t="s">
        <v>303</v>
      </c>
      <c r="G11" s="56">
        <v>0.54600000000000004</v>
      </c>
      <c r="H11" s="56">
        <v>0.54400000000000004</v>
      </c>
      <c r="I11" s="57">
        <v>0</v>
      </c>
      <c r="J11" s="57">
        <v>0</v>
      </c>
      <c r="K11" s="56">
        <v>0.58699999999999997</v>
      </c>
      <c r="L11" s="56">
        <v>0.57299999999999995</v>
      </c>
      <c r="M11" s="57">
        <v>0</v>
      </c>
      <c r="N11" s="57">
        <v>0</v>
      </c>
    </row>
    <row r="12" spans="6:14">
      <c r="F12" s="23" t="s">
        <v>304</v>
      </c>
      <c r="G12" s="56">
        <v>0.58699999999999997</v>
      </c>
      <c r="H12" s="56">
        <v>0.53400000000000003</v>
      </c>
      <c r="I12" s="57">
        <v>0</v>
      </c>
      <c r="J12" s="57">
        <v>0</v>
      </c>
      <c r="K12" s="56">
        <v>0.626</v>
      </c>
      <c r="L12" s="56">
        <v>0.61499999999999999</v>
      </c>
      <c r="M12" s="57">
        <v>0</v>
      </c>
      <c r="N12" s="57">
        <v>0</v>
      </c>
    </row>
    <row r="13" spans="6:14">
      <c r="F13" s="23" t="s">
        <v>305</v>
      </c>
      <c r="G13" s="56">
        <v>0.372</v>
      </c>
      <c r="H13" s="56">
        <v>0.432</v>
      </c>
      <c r="I13" s="57">
        <v>0</v>
      </c>
      <c r="J13" s="57">
        <v>0</v>
      </c>
      <c r="K13" s="56">
        <v>0.436</v>
      </c>
      <c r="L13" s="56">
        <v>0.48399999999999999</v>
      </c>
      <c r="M13" s="57">
        <v>0</v>
      </c>
      <c r="N13" s="57">
        <v>0</v>
      </c>
    </row>
    <row r="14" spans="6:14">
      <c r="F14" s="23" t="s">
        <v>306</v>
      </c>
      <c r="G14" s="56">
        <v>0.18</v>
      </c>
      <c r="H14" s="56">
        <v>0.20599999999999999</v>
      </c>
      <c r="I14" s="57">
        <v>0.14799999999999999</v>
      </c>
      <c r="J14" s="57">
        <v>6.2E-2</v>
      </c>
      <c r="K14" s="56">
        <v>0.21</v>
      </c>
      <c r="L14" s="56">
        <v>0.23499999999999999</v>
      </c>
      <c r="M14" s="57">
        <v>4.4999999999999998E-2</v>
      </c>
      <c r="N14" s="57">
        <v>0</v>
      </c>
    </row>
    <row r="15" spans="6:14">
      <c r="F15" s="23" t="s">
        <v>307</v>
      </c>
      <c r="G15" s="56">
        <v>8.5000000000000006E-2</v>
      </c>
      <c r="H15" s="56">
        <v>0.129</v>
      </c>
      <c r="I15" s="57">
        <v>0.245</v>
      </c>
      <c r="J15" s="57">
        <v>0.17100000000000001</v>
      </c>
      <c r="K15" s="56">
        <v>0.16900000000000001</v>
      </c>
      <c r="L15" s="56">
        <v>0.13600000000000001</v>
      </c>
      <c r="M15" s="57">
        <v>0.13100000000000001</v>
      </c>
      <c r="N15" s="57">
        <v>0.09</v>
      </c>
    </row>
    <row r="16" spans="6:14">
      <c r="F16" s="23" t="s">
        <v>308</v>
      </c>
      <c r="G16" s="56">
        <v>0</v>
      </c>
      <c r="H16" s="56">
        <v>0</v>
      </c>
      <c r="I16" s="57">
        <v>0.45</v>
      </c>
      <c r="J16" s="57">
        <v>0.312</v>
      </c>
      <c r="K16" s="56">
        <v>0</v>
      </c>
      <c r="L16" s="56">
        <v>0</v>
      </c>
      <c r="M16" s="57">
        <v>0.224</v>
      </c>
      <c r="N16" s="57">
        <v>0.151</v>
      </c>
    </row>
    <row r="17" spans="6:23">
      <c r="F17" s="23" t="s">
        <v>309</v>
      </c>
      <c r="G17" s="56">
        <v>0</v>
      </c>
      <c r="H17" s="56">
        <v>0</v>
      </c>
      <c r="I17" s="57">
        <v>0.56499999999999995</v>
      </c>
      <c r="J17" s="57">
        <v>0.44600000000000001</v>
      </c>
      <c r="K17" s="56">
        <v>0</v>
      </c>
      <c r="L17" s="56">
        <v>0</v>
      </c>
      <c r="M17" s="57">
        <v>0.27800000000000002</v>
      </c>
      <c r="N17" s="57">
        <v>0.19900000000000001</v>
      </c>
    </row>
    <row r="18" spans="6:23">
      <c r="F18" s="23" t="s">
        <v>310</v>
      </c>
      <c r="G18" s="56">
        <v>0</v>
      </c>
      <c r="H18" s="56">
        <v>0</v>
      </c>
      <c r="I18" s="57">
        <v>0.52900000000000003</v>
      </c>
      <c r="J18" s="57">
        <v>0.432</v>
      </c>
      <c r="K18" s="56">
        <v>0</v>
      </c>
      <c r="L18" s="56">
        <v>0</v>
      </c>
      <c r="M18" s="57">
        <v>0.25</v>
      </c>
      <c r="N18" s="57">
        <v>0.193</v>
      </c>
    </row>
    <row r="19" spans="6:23">
      <c r="F19" s="23" t="s">
        <v>311</v>
      </c>
      <c r="G19" s="56">
        <v>0</v>
      </c>
      <c r="H19" s="56">
        <v>0.107</v>
      </c>
      <c r="I19" s="57">
        <v>0.38900000000000001</v>
      </c>
      <c r="J19" s="57">
        <v>0.32500000000000001</v>
      </c>
      <c r="K19" s="56">
        <v>5.8000000000000003E-2</v>
      </c>
      <c r="L19" s="56">
        <v>0.188</v>
      </c>
      <c r="M19" s="57">
        <v>0.20100000000000001</v>
      </c>
      <c r="N19" s="57">
        <v>0.14599999999999999</v>
      </c>
    </row>
    <row r="22" spans="6:23">
      <c r="F22" t="s">
        <v>312</v>
      </c>
      <c r="G22" t="s">
        <v>292</v>
      </c>
      <c r="K22" t="s">
        <v>293</v>
      </c>
      <c r="P22" t="s">
        <v>315</v>
      </c>
      <c r="U22" t="s">
        <v>322</v>
      </c>
    </row>
    <row r="23" spans="6:23">
      <c r="G23" t="s">
        <v>295</v>
      </c>
      <c r="I23" t="s">
        <v>297</v>
      </c>
      <c r="K23" t="s">
        <v>295</v>
      </c>
      <c r="M23" t="s">
        <v>297</v>
      </c>
    </row>
    <row r="24" spans="6:23">
      <c r="G24" t="s">
        <v>298</v>
      </c>
      <c r="H24" t="s">
        <v>299</v>
      </c>
      <c r="I24" t="s">
        <v>298</v>
      </c>
      <c r="J24" t="s">
        <v>299</v>
      </c>
      <c r="K24" t="s">
        <v>298</v>
      </c>
      <c r="L24" t="s">
        <v>299</v>
      </c>
      <c r="M24" t="s">
        <v>298</v>
      </c>
      <c r="N24" t="s">
        <v>299</v>
      </c>
      <c r="P24" t="s">
        <v>292</v>
      </c>
      <c r="R24" t="s">
        <v>293</v>
      </c>
    </row>
    <row r="25" spans="6:23">
      <c r="G25">
        <v>111</v>
      </c>
      <c r="H25">
        <v>121</v>
      </c>
      <c r="I25">
        <v>112</v>
      </c>
      <c r="J25">
        <v>122</v>
      </c>
      <c r="K25">
        <v>211</v>
      </c>
      <c r="L25">
        <v>221</v>
      </c>
      <c r="M25">
        <v>212</v>
      </c>
      <c r="N25">
        <v>222</v>
      </c>
      <c r="P25" t="s">
        <v>295</v>
      </c>
      <c r="Q25" t="s">
        <v>297</v>
      </c>
      <c r="R25" t="s">
        <v>295</v>
      </c>
      <c r="S25" t="s">
        <v>297</v>
      </c>
      <c r="U25" t="s">
        <v>295</v>
      </c>
      <c r="V25" t="s">
        <v>297</v>
      </c>
      <c r="W25" t="s">
        <v>321</v>
      </c>
    </row>
    <row r="26" spans="6:23">
      <c r="F26" t="s">
        <v>300</v>
      </c>
      <c r="G26" s="58">
        <v>0.14699999999999999</v>
      </c>
      <c r="H26" s="58">
        <v>0.13700000000000001</v>
      </c>
      <c r="I26" s="59">
        <v>0.20799999999999999</v>
      </c>
      <c r="J26" s="59">
        <v>0.151</v>
      </c>
      <c r="K26" s="58">
        <v>0.16400000000000001</v>
      </c>
      <c r="L26" s="58">
        <v>0.16</v>
      </c>
      <c r="M26" s="59">
        <v>0.10199999999999999</v>
      </c>
      <c r="N26" s="59">
        <v>8.7999999999999995E-2</v>
      </c>
      <c r="P26" s="63">
        <f>(G26+H26)/2</f>
        <v>0.14200000000000002</v>
      </c>
      <c r="Q26" s="62">
        <f t="shared" ref="Q26:Q37" si="0">(I26+J26)/2</f>
        <v>0.17949999999999999</v>
      </c>
      <c r="R26" s="63">
        <f t="shared" ref="R26:R37" si="1">(K26+L26)/2</f>
        <v>0.16200000000000001</v>
      </c>
      <c r="S26" s="62">
        <f t="shared" ref="S26:S37" si="2">(M26+N26)/2</f>
        <v>9.5000000000000001E-2</v>
      </c>
      <c r="U26" s="63">
        <f>(P26+R26)/2</f>
        <v>0.15200000000000002</v>
      </c>
      <c r="V26" s="62">
        <f>(Q26+S26)/2</f>
        <v>0.13724999999999998</v>
      </c>
      <c r="W26" s="65">
        <f>MAX(U26:V26)</f>
        <v>0.15200000000000002</v>
      </c>
    </row>
    <row r="27" spans="6:23">
      <c r="F27" t="s">
        <v>301</v>
      </c>
      <c r="G27" s="58">
        <v>0.248</v>
      </c>
      <c r="H27" s="58">
        <v>0.20599999999999999</v>
      </c>
      <c r="I27" s="59">
        <v>0.14399999999999999</v>
      </c>
      <c r="J27" s="59">
        <v>0.13200000000000001</v>
      </c>
      <c r="K27" s="58">
        <v>0.26800000000000002</v>
      </c>
      <c r="L27" s="58">
        <v>0.25700000000000001</v>
      </c>
      <c r="M27" s="59">
        <v>7.5999999999999998E-2</v>
      </c>
      <c r="N27" s="59">
        <v>4.4999999999999998E-2</v>
      </c>
      <c r="P27" s="63">
        <f t="shared" ref="P27:P37" si="3">(G27+H27)/2</f>
        <v>0.22699999999999998</v>
      </c>
      <c r="Q27" s="62">
        <f t="shared" si="0"/>
        <v>0.13800000000000001</v>
      </c>
      <c r="R27" s="63">
        <f t="shared" si="1"/>
        <v>0.26250000000000001</v>
      </c>
      <c r="S27" s="62">
        <f t="shared" si="2"/>
        <v>6.0499999999999998E-2</v>
      </c>
      <c r="U27" s="63">
        <f t="shared" ref="U27:V37" si="4">(P27+R27)/2</f>
        <v>0.24475</v>
      </c>
      <c r="V27" s="62">
        <f t="shared" si="4"/>
        <v>9.9250000000000005E-2</v>
      </c>
      <c r="W27" s="65">
        <f t="shared" ref="W27:W37" si="5">MAX(U27:V27)</f>
        <v>0.24475</v>
      </c>
    </row>
    <row r="28" spans="6:23">
      <c r="F28" t="s">
        <v>302</v>
      </c>
      <c r="G28" s="58">
        <v>0.30499999999999999</v>
      </c>
      <c r="H28" s="58">
        <v>0.249</v>
      </c>
      <c r="I28" s="59">
        <v>0</v>
      </c>
      <c r="J28" s="59">
        <v>0</v>
      </c>
      <c r="K28" s="58">
        <v>0.378</v>
      </c>
      <c r="L28" s="58">
        <v>0.317</v>
      </c>
      <c r="M28" s="59">
        <v>0</v>
      </c>
      <c r="N28" s="59">
        <v>0</v>
      </c>
      <c r="P28" s="63">
        <f t="shared" si="3"/>
        <v>0.27700000000000002</v>
      </c>
      <c r="Q28" s="62">
        <f t="shared" si="0"/>
        <v>0</v>
      </c>
      <c r="R28" s="63">
        <f t="shared" si="1"/>
        <v>0.34750000000000003</v>
      </c>
      <c r="S28" s="62">
        <f t="shared" si="2"/>
        <v>0</v>
      </c>
      <c r="U28" s="63">
        <f t="shared" si="4"/>
        <v>0.31225000000000003</v>
      </c>
      <c r="V28" s="62">
        <f t="shared" si="4"/>
        <v>0</v>
      </c>
      <c r="W28" s="65">
        <f t="shared" si="5"/>
        <v>0.31225000000000003</v>
      </c>
    </row>
    <row r="29" spans="6:23">
      <c r="F29" t="s">
        <v>303</v>
      </c>
      <c r="G29" s="58">
        <v>0.54600000000000004</v>
      </c>
      <c r="H29" s="58">
        <v>0.54400000000000004</v>
      </c>
      <c r="I29" s="59">
        <v>0</v>
      </c>
      <c r="J29" s="59">
        <v>0</v>
      </c>
      <c r="K29" s="58">
        <v>0.58699999999999997</v>
      </c>
      <c r="L29" s="58">
        <v>0.57299999999999995</v>
      </c>
      <c r="M29" s="59">
        <v>0</v>
      </c>
      <c r="N29" s="59">
        <v>0</v>
      </c>
      <c r="P29" s="63">
        <f t="shared" si="3"/>
        <v>0.54500000000000004</v>
      </c>
      <c r="Q29" s="62">
        <f t="shared" si="0"/>
        <v>0</v>
      </c>
      <c r="R29" s="63">
        <f t="shared" si="1"/>
        <v>0.57999999999999996</v>
      </c>
      <c r="S29" s="62">
        <f t="shared" si="2"/>
        <v>0</v>
      </c>
      <c r="U29" s="63">
        <f t="shared" si="4"/>
        <v>0.5625</v>
      </c>
      <c r="V29" s="62">
        <f t="shared" si="4"/>
        <v>0</v>
      </c>
      <c r="W29" s="65">
        <f t="shared" si="5"/>
        <v>0.5625</v>
      </c>
    </row>
    <row r="30" spans="6:23">
      <c r="F30" t="s">
        <v>304</v>
      </c>
      <c r="G30" s="58">
        <v>0.58699999999999997</v>
      </c>
      <c r="H30" s="58">
        <v>0.53400000000000003</v>
      </c>
      <c r="I30" s="59">
        <v>0</v>
      </c>
      <c r="J30" s="59">
        <v>0</v>
      </c>
      <c r="K30" s="58">
        <v>0.626</v>
      </c>
      <c r="L30" s="58">
        <v>0.61499999999999999</v>
      </c>
      <c r="M30" s="59">
        <v>0</v>
      </c>
      <c r="N30" s="59">
        <v>0</v>
      </c>
      <c r="P30" s="63">
        <f t="shared" si="3"/>
        <v>0.5605</v>
      </c>
      <c r="Q30" s="62">
        <f t="shared" si="0"/>
        <v>0</v>
      </c>
      <c r="R30" s="63">
        <f t="shared" si="1"/>
        <v>0.62050000000000005</v>
      </c>
      <c r="S30" s="62">
        <f t="shared" si="2"/>
        <v>0</v>
      </c>
      <c r="U30" s="63">
        <f t="shared" si="4"/>
        <v>0.59050000000000002</v>
      </c>
      <c r="V30" s="62">
        <f t="shared" si="4"/>
        <v>0</v>
      </c>
      <c r="W30" s="65">
        <f t="shared" si="5"/>
        <v>0.59050000000000002</v>
      </c>
    </row>
    <row r="31" spans="6:23">
      <c r="F31" t="s">
        <v>305</v>
      </c>
      <c r="G31" s="58">
        <v>0.372</v>
      </c>
      <c r="H31" s="58">
        <v>0.432</v>
      </c>
      <c r="I31" s="59">
        <v>0</v>
      </c>
      <c r="J31" s="59">
        <v>0</v>
      </c>
      <c r="K31" s="58">
        <v>0.436</v>
      </c>
      <c r="L31" s="58">
        <v>0.48399999999999999</v>
      </c>
      <c r="M31" s="59">
        <v>0</v>
      </c>
      <c r="N31" s="59">
        <v>0</v>
      </c>
      <c r="P31" s="63">
        <f t="shared" si="3"/>
        <v>0.40200000000000002</v>
      </c>
      <c r="Q31" s="62">
        <f t="shared" si="0"/>
        <v>0</v>
      </c>
      <c r="R31" s="63">
        <f t="shared" si="1"/>
        <v>0.45999999999999996</v>
      </c>
      <c r="S31" s="62">
        <f t="shared" si="2"/>
        <v>0</v>
      </c>
      <c r="U31" s="63">
        <f t="shared" si="4"/>
        <v>0.43099999999999999</v>
      </c>
      <c r="V31" s="62">
        <f t="shared" si="4"/>
        <v>0</v>
      </c>
      <c r="W31" s="65">
        <f t="shared" si="5"/>
        <v>0.43099999999999999</v>
      </c>
    </row>
    <row r="32" spans="6:23">
      <c r="F32" t="s">
        <v>306</v>
      </c>
      <c r="G32" s="58">
        <v>0.18</v>
      </c>
      <c r="H32" s="58">
        <v>0.20599999999999999</v>
      </c>
      <c r="I32" s="59">
        <v>0.14799999999999999</v>
      </c>
      <c r="J32" s="59">
        <v>6.2E-2</v>
      </c>
      <c r="K32" s="58">
        <v>0.21</v>
      </c>
      <c r="L32" s="58">
        <v>0.23499999999999999</v>
      </c>
      <c r="M32" s="59">
        <v>4.4999999999999998E-2</v>
      </c>
      <c r="N32" s="59">
        <v>0</v>
      </c>
      <c r="P32" s="63">
        <f t="shared" si="3"/>
        <v>0.193</v>
      </c>
      <c r="Q32" s="62">
        <f t="shared" si="0"/>
        <v>0.105</v>
      </c>
      <c r="R32" s="63">
        <f t="shared" si="1"/>
        <v>0.22249999999999998</v>
      </c>
      <c r="S32" s="62">
        <f t="shared" si="2"/>
        <v>2.2499999999999999E-2</v>
      </c>
      <c r="U32" s="63">
        <f t="shared" si="4"/>
        <v>0.20774999999999999</v>
      </c>
      <c r="V32" s="62">
        <f t="shared" si="4"/>
        <v>6.3750000000000001E-2</v>
      </c>
      <c r="W32" s="65">
        <f t="shared" si="5"/>
        <v>0.20774999999999999</v>
      </c>
    </row>
    <row r="33" spans="6:27">
      <c r="F33" t="s">
        <v>307</v>
      </c>
      <c r="G33" s="58">
        <v>8.5000000000000006E-2</v>
      </c>
      <c r="H33" s="58">
        <v>0.129</v>
      </c>
      <c r="I33" s="59">
        <v>0.245</v>
      </c>
      <c r="J33" s="59">
        <v>0.17100000000000001</v>
      </c>
      <c r="K33" s="58">
        <v>0.16900000000000001</v>
      </c>
      <c r="L33" s="58">
        <v>0.13600000000000001</v>
      </c>
      <c r="M33" s="59">
        <v>0.13100000000000001</v>
      </c>
      <c r="N33" s="59">
        <v>0.09</v>
      </c>
      <c r="P33" s="63">
        <f t="shared" si="3"/>
        <v>0.10700000000000001</v>
      </c>
      <c r="Q33" s="62">
        <f t="shared" si="0"/>
        <v>0.20800000000000002</v>
      </c>
      <c r="R33" s="63">
        <f t="shared" si="1"/>
        <v>0.15250000000000002</v>
      </c>
      <c r="S33" s="62">
        <f t="shared" si="2"/>
        <v>0.1105</v>
      </c>
      <c r="U33" s="63">
        <f t="shared" si="4"/>
        <v>0.12975000000000003</v>
      </c>
      <c r="V33" s="62">
        <f t="shared" si="4"/>
        <v>0.15925</v>
      </c>
      <c r="W33" s="65">
        <f t="shared" si="5"/>
        <v>0.15925</v>
      </c>
    </row>
    <row r="34" spans="6:27">
      <c r="F34" t="s">
        <v>308</v>
      </c>
      <c r="G34" s="58">
        <v>0</v>
      </c>
      <c r="H34" s="58">
        <v>0</v>
      </c>
      <c r="I34" s="59">
        <v>0.45</v>
      </c>
      <c r="J34" s="59">
        <v>0.312</v>
      </c>
      <c r="K34" s="58">
        <v>0</v>
      </c>
      <c r="L34" s="58">
        <v>0</v>
      </c>
      <c r="M34" s="59">
        <v>0.224</v>
      </c>
      <c r="N34" s="59">
        <v>0.151</v>
      </c>
      <c r="P34" s="63">
        <f t="shared" si="3"/>
        <v>0</v>
      </c>
      <c r="Q34" s="62">
        <f t="shared" si="0"/>
        <v>0.38100000000000001</v>
      </c>
      <c r="R34" s="63">
        <f t="shared" si="1"/>
        <v>0</v>
      </c>
      <c r="S34" s="62">
        <f t="shared" si="2"/>
        <v>0.1875</v>
      </c>
      <c r="U34" s="63">
        <f t="shared" si="4"/>
        <v>0</v>
      </c>
      <c r="V34" s="62">
        <f t="shared" si="4"/>
        <v>0.28425</v>
      </c>
      <c r="W34" s="65">
        <f t="shared" si="5"/>
        <v>0.28425</v>
      </c>
    </row>
    <row r="35" spans="6:27">
      <c r="F35" t="s">
        <v>309</v>
      </c>
      <c r="G35" s="58">
        <v>0</v>
      </c>
      <c r="H35" s="58">
        <v>0</v>
      </c>
      <c r="I35" s="59">
        <v>0.56499999999999995</v>
      </c>
      <c r="J35" s="59">
        <v>0.44600000000000001</v>
      </c>
      <c r="K35" s="58">
        <v>0</v>
      </c>
      <c r="L35" s="58">
        <v>0</v>
      </c>
      <c r="M35" s="59">
        <v>0.27800000000000002</v>
      </c>
      <c r="N35" s="59">
        <v>0.19900000000000001</v>
      </c>
      <c r="P35" s="63">
        <f t="shared" si="3"/>
        <v>0</v>
      </c>
      <c r="Q35" s="62">
        <f t="shared" si="0"/>
        <v>0.50549999999999995</v>
      </c>
      <c r="R35" s="63">
        <f t="shared" si="1"/>
        <v>0</v>
      </c>
      <c r="S35" s="62">
        <f t="shared" si="2"/>
        <v>0.23850000000000002</v>
      </c>
      <c r="U35" s="63">
        <f t="shared" si="4"/>
        <v>0</v>
      </c>
      <c r="V35" s="62">
        <f t="shared" si="4"/>
        <v>0.372</v>
      </c>
      <c r="W35" s="65">
        <f t="shared" si="5"/>
        <v>0.372</v>
      </c>
    </row>
    <row r="36" spans="6:27">
      <c r="F36" t="s">
        <v>310</v>
      </c>
      <c r="G36" s="58">
        <v>0</v>
      </c>
      <c r="H36" s="58">
        <v>0</v>
      </c>
      <c r="I36" s="59">
        <v>0.52900000000000003</v>
      </c>
      <c r="J36" s="59">
        <v>0.432</v>
      </c>
      <c r="K36" s="58">
        <v>0</v>
      </c>
      <c r="L36" s="58">
        <v>0</v>
      </c>
      <c r="M36" s="59">
        <v>0.25</v>
      </c>
      <c r="N36" s="59">
        <v>0.193</v>
      </c>
      <c r="P36" s="63">
        <f t="shared" si="3"/>
        <v>0</v>
      </c>
      <c r="Q36" s="62">
        <f t="shared" si="0"/>
        <v>0.48050000000000004</v>
      </c>
      <c r="R36" s="63">
        <f t="shared" si="1"/>
        <v>0</v>
      </c>
      <c r="S36" s="62">
        <f t="shared" si="2"/>
        <v>0.2215</v>
      </c>
      <c r="U36" s="63">
        <f t="shared" si="4"/>
        <v>0</v>
      </c>
      <c r="V36" s="62">
        <f t="shared" si="4"/>
        <v>0.35100000000000003</v>
      </c>
      <c r="W36" s="65">
        <f t="shared" si="5"/>
        <v>0.35100000000000003</v>
      </c>
    </row>
    <row r="37" spans="6:27">
      <c r="F37" t="s">
        <v>311</v>
      </c>
      <c r="G37" s="58">
        <v>0</v>
      </c>
      <c r="H37" s="58">
        <v>0.107</v>
      </c>
      <c r="I37" s="59">
        <v>0.38900000000000001</v>
      </c>
      <c r="J37" s="59">
        <v>0.32500000000000001</v>
      </c>
      <c r="K37" s="58">
        <v>5.8000000000000003E-2</v>
      </c>
      <c r="L37" s="58">
        <v>0.188</v>
      </c>
      <c r="M37" s="59">
        <v>0.20100000000000001</v>
      </c>
      <c r="N37" s="59">
        <v>0.14599999999999999</v>
      </c>
      <c r="P37" s="63">
        <f t="shared" si="3"/>
        <v>5.3499999999999999E-2</v>
      </c>
      <c r="Q37" s="62">
        <f t="shared" si="0"/>
        <v>0.35699999999999998</v>
      </c>
      <c r="R37" s="63">
        <f t="shared" si="1"/>
        <v>0.123</v>
      </c>
      <c r="S37" s="62">
        <f t="shared" si="2"/>
        <v>0.17349999999999999</v>
      </c>
      <c r="U37" s="63">
        <f t="shared" si="4"/>
        <v>8.8249999999999995E-2</v>
      </c>
      <c r="V37" s="62">
        <f t="shared" si="4"/>
        <v>0.26524999999999999</v>
      </c>
      <c r="W37" s="65">
        <f t="shared" si="5"/>
        <v>0.26524999999999999</v>
      </c>
    </row>
    <row r="38" spans="6:27">
      <c r="T38" s="24" t="s">
        <v>319</v>
      </c>
      <c r="U38" s="61">
        <f>_xlfn.AGGREGATE(1,5,U26:U37)</f>
        <v>0.2265625</v>
      </c>
      <c r="V38" s="61">
        <f>_xlfn.AGGREGATE(1,5,V26:V37)</f>
        <v>0.14433333333333334</v>
      </c>
      <c r="W38" s="61">
        <f>_xlfn.AGGREGATE(1,5,W26:W37)</f>
        <v>0.32770833333333332</v>
      </c>
    </row>
    <row r="40" spans="6:27">
      <c r="F40" t="s">
        <v>313</v>
      </c>
      <c r="G40" t="s">
        <v>314</v>
      </c>
      <c r="P40" t="s">
        <v>316</v>
      </c>
    </row>
    <row r="41" spans="6:27">
      <c r="G41" t="s">
        <v>292</v>
      </c>
      <c r="I41" t="s">
        <v>293</v>
      </c>
      <c r="U41" t="s">
        <v>317</v>
      </c>
    </row>
    <row r="42" spans="6:27">
      <c r="G42" t="s">
        <v>298</v>
      </c>
      <c r="H42" t="s">
        <v>299</v>
      </c>
      <c r="I42" t="s">
        <v>298</v>
      </c>
      <c r="J42" t="s">
        <v>299</v>
      </c>
      <c r="P42" t="s">
        <v>292</v>
      </c>
      <c r="Q42" t="s">
        <v>293</v>
      </c>
      <c r="U42" t="s">
        <v>292</v>
      </c>
      <c r="W42" t="s">
        <v>293</v>
      </c>
      <c r="Y42" t="s">
        <v>323</v>
      </c>
    </row>
    <row r="43" spans="6:27">
      <c r="G43">
        <v>11</v>
      </c>
      <c r="H43">
        <v>12</v>
      </c>
      <c r="I43">
        <v>21</v>
      </c>
      <c r="J43">
        <v>22</v>
      </c>
      <c r="U43" t="s">
        <v>295</v>
      </c>
      <c r="V43" t="s">
        <v>297</v>
      </c>
      <c r="W43" t="s">
        <v>295</v>
      </c>
      <c r="X43" t="s">
        <v>297</v>
      </c>
      <c r="Y43" t="s">
        <v>295</v>
      </c>
      <c r="Z43" t="s">
        <v>297</v>
      </c>
      <c r="AA43" t="s">
        <v>324</v>
      </c>
    </row>
    <row r="44" spans="6:27">
      <c r="F44" t="s">
        <v>300</v>
      </c>
      <c r="G44" s="60">
        <v>0.36099999999999999</v>
      </c>
      <c r="H44" s="60">
        <v>0.27400000000000002</v>
      </c>
      <c r="I44" s="60">
        <v>0.32300000000000001</v>
      </c>
      <c r="J44" s="60">
        <v>0.27500000000000002</v>
      </c>
      <c r="P44" s="64">
        <f>(G44+H44)/2</f>
        <v>0.3175</v>
      </c>
      <c r="Q44" s="64">
        <f t="shared" ref="Q44:Q55" si="6">(I44+J44)/2</f>
        <v>0.29900000000000004</v>
      </c>
      <c r="U44" s="63">
        <f t="shared" ref="U44:U55" si="7">P26*P44</f>
        <v>4.5085000000000007E-2</v>
      </c>
      <c r="V44" s="62">
        <f t="shared" ref="V44:V55" si="8">Q26*P44</f>
        <v>5.699125E-2</v>
      </c>
      <c r="W44" s="63">
        <f t="shared" ref="W44:W55" si="9">R26*Q44</f>
        <v>4.8438000000000009E-2</v>
      </c>
      <c r="X44" s="62">
        <f t="shared" ref="X44:X55" si="10">S26*Q44</f>
        <v>2.8405000000000003E-2</v>
      </c>
      <c r="Y44" s="63">
        <f>(U44+W44)/2</f>
        <v>4.6761500000000011E-2</v>
      </c>
      <c r="Z44" s="62">
        <f>(V44+X44)/2</f>
        <v>4.2698125000000003E-2</v>
      </c>
      <c r="AA44" s="65">
        <f>MAX(Y44:Z44)</f>
        <v>4.6761500000000011E-2</v>
      </c>
    </row>
    <row r="45" spans="6:27">
      <c r="F45" t="s">
        <v>301</v>
      </c>
      <c r="G45" s="60">
        <v>0.45100000000000001</v>
      </c>
      <c r="H45" s="60">
        <v>0.51100000000000001</v>
      </c>
      <c r="I45" s="60">
        <v>0.77500000000000002</v>
      </c>
      <c r="J45" s="60">
        <v>0.81399999999999995</v>
      </c>
      <c r="P45" s="64">
        <f t="shared" ref="P45:P55" si="11">(G45+H45)/2</f>
        <v>0.48099999999999998</v>
      </c>
      <c r="Q45" s="64">
        <f t="shared" si="6"/>
        <v>0.79449999999999998</v>
      </c>
      <c r="U45" s="63">
        <f t="shared" si="7"/>
        <v>0.10918699999999999</v>
      </c>
      <c r="V45" s="62">
        <f t="shared" si="8"/>
        <v>6.6378000000000006E-2</v>
      </c>
      <c r="W45" s="63">
        <f t="shared" si="9"/>
        <v>0.20855625</v>
      </c>
      <c r="X45" s="62">
        <f t="shared" si="10"/>
        <v>4.8067249999999999E-2</v>
      </c>
      <c r="Y45" s="63">
        <f t="shared" ref="Y45:Y55" si="12">(U45+W45)/2</f>
        <v>0.15887162499999999</v>
      </c>
      <c r="Z45" s="62">
        <f t="shared" ref="Z45:Z55" si="13">(V45+X45)/2</f>
        <v>5.7222624999999999E-2</v>
      </c>
      <c r="AA45" s="65">
        <f t="shared" ref="AA45:AA55" si="14">MAX(Y45:Z45)</f>
        <v>0.15887162499999999</v>
      </c>
    </row>
    <row r="46" spans="6:27">
      <c r="F46" t="s">
        <v>302</v>
      </c>
      <c r="G46" s="60">
        <v>0.71699999999999997</v>
      </c>
      <c r="H46" s="60">
        <v>0.67400000000000004</v>
      </c>
      <c r="I46" s="60">
        <v>0.94499999999999995</v>
      </c>
      <c r="J46" s="60">
        <v>0.94200000000000006</v>
      </c>
      <c r="P46" s="64">
        <f t="shared" si="11"/>
        <v>0.69550000000000001</v>
      </c>
      <c r="Q46" s="64">
        <f t="shared" si="6"/>
        <v>0.94350000000000001</v>
      </c>
      <c r="U46" s="63">
        <f t="shared" si="7"/>
        <v>0.19265350000000001</v>
      </c>
      <c r="V46" s="62">
        <f t="shared" si="8"/>
        <v>0</v>
      </c>
      <c r="W46" s="63">
        <f t="shared" si="9"/>
        <v>0.32786625000000003</v>
      </c>
      <c r="X46" s="62">
        <f t="shared" si="10"/>
        <v>0</v>
      </c>
      <c r="Y46" s="63">
        <f t="shared" si="12"/>
        <v>0.26025987500000003</v>
      </c>
      <c r="Z46" s="62">
        <f t="shared" si="13"/>
        <v>0</v>
      </c>
      <c r="AA46" s="65">
        <f t="shared" si="14"/>
        <v>0.26025987500000003</v>
      </c>
    </row>
    <row r="47" spans="6:27">
      <c r="F47" t="s">
        <v>303</v>
      </c>
      <c r="G47" s="60">
        <v>0.89500000000000002</v>
      </c>
      <c r="H47" s="60">
        <v>0.88800000000000001</v>
      </c>
      <c r="I47" s="60">
        <v>1</v>
      </c>
      <c r="J47" s="60">
        <v>0.99</v>
      </c>
      <c r="P47" s="64">
        <f t="shared" si="11"/>
        <v>0.89149999999999996</v>
      </c>
      <c r="Q47" s="64">
        <f t="shared" si="6"/>
        <v>0.995</v>
      </c>
      <c r="U47" s="63">
        <f t="shared" si="7"/>
        <v>0.48586750000000001</v>
      </c>
      <c r="V47" s="62">
        <f t="shared" si="8"/>
        <v>0</v>
      </c>
      <c r="W47" s="63">
        <f t="shared" si="9"/>
        <v>0.57709999999999995</v>
      </c>
      <c r="X47" s="62">
        <f t="shared" si="10"/>
        <v>0</v>
      </c>
      <c r="Y47" s="63">
        <f t="shared" si="12"/>
        <v>0.53148375000000003</v>
      </c>
      <c r="Z47" s="62">
        <f t="shared" si="13"/>
        <v>0</v>
      </c>
      <c r="AA47" s="65">
        <f t="shared" si="14"/>
        <v>0.53148375000000003</v>
      </c>
    </row>
    <row r="48" spans="6:27">
      <c r="F48" t="s">
        <v>304</v>
      </c>
      <c r="G48" s="60">
        <v>0.92300000000000004</v>
      </c>
      <c r="H48" s="60">
        <v>0.99</v>
      </c>
      <c r="I48" s="60">
        <v>1</v>
      </c>
      <c r="J48" s="60">
        <v>1</v>
      </c>
      <c r="P48" s="64">
        <f t="shared" si="11"/>
        <v>0.95650000000000002</v>
      </c>
      <c r="Q48" s="64">
        <f t="shared" si="6"/>
        <v>1</v>
      </c>
      <c r="U48" s="63">
        <f t="shared" si="7"/>
        <v>0.53611825000000002</v>
      </c>
      <c r="V48" s="62">
        <f t="shared" si="8"/>
        <v>0</v>
      </c>
      <c r="W48" s="63">
        <f t="shared" si="9"/>
        <v>0.62050000000000005</v>
      </c>
      <c r="X48" s="62">
        <f t="shared" si="10"/>
        <v>0</v>
      </c>
      <c r="Y48" s="63">
        <f t="shared" si="12"/>
        <v>0.57830912500000009</v>
      </c>
      <c r="Z48" s="62">
        <f t="shared" si="13"/>
        <v>0</v>
      </c>
      <c r="AA48" s="65">
        <f t="shared" si="14"/>
        <v>0.57830912500000009</v>
      </c>
    </row>
    <row r="49" spans="2:27">
      <c r="F49" t="s">
        <v>305</v>
      </c>
      <c r="G49" s="60">
        <v>0.81</v>
      </c>
      <c r="H49" s="60">
        <v>0.83799999999999997</v>
      </c>
      <c r="I49" s="60">
        <v>0.99</v>
      </c>
      <c r="J49" s="60">
        <v>1</v>
      </c>
      <c r="P49" s="64">
        <f t="shared" si="11"/>
        <v>0.82400000000000007</v>
      </c>
      <c r="Q49" s="64">
        <f t="shared" si="6"/>
        <v>0.995</v>
      </c>
      <c r="U49" s="63">
        <f t="shared" si="7"/>
        <v>0.33124800000000004</v>
      </c>
      <c r="V49" s="62">
        <f t="shared" si="8"/>
        <v>0</v>
      </c>
      <c r="W49" s="63">
        <f t="shared" si="9"/>
        <v>0.45769999999999994</v>
      </c>
      <c r="X49" s="62">
        <f t="shared" si="10"/>
        <v>0</v>
      </c>
      <c r="Y49" s="63">
        <f t="shared" si="12"/>
        <v>0.39447399999999999</v>
      </c>
      <c r="Z49" s="62">
        <f t="shared" si="13"/>
        <v>0</v>
      </c>
      <c r="AA49" s="65">
        <f t="shared" si="14"/>
        <v>0.39447399999999999</v>
      </c>
    </row>
    <row r="50" spans="2:27">
      <c r="F50" t="s">
        <v>306</v>
      </c>
      <c r="G50" s="60">
        <v>0.23499999999999999</v>
      </c>
      <c r="H50" s="60">
        <v>0.40899999999999997</v>
      </c>
      <c r="I50" s="60">
        <v>0.48399999999999999</v>
      </c>
      <c r="J50" s="60">
        <v>0.79900000000000004</v>
      </c>
      <c r="P50" s="64">
        <f t="shared" si="11"/>
        <v>0.32199999999999995</v>
      </c>
      <c r="Q50" s="64">
        <f t="shared" si="6"/>
        <v>0.64149999999999996</v>
      </c>
      <c r="U50" s="63">
        <f t="shared" si="7"/>
        <v>6.2145999999999993E-2</v>
      </c>
      <c r="V50" s="62">
        <f t="shared" si="8"/>
        <v>3.3809999999999993E-2</v>
      </c>
      <c r="W50" s="63">
        <f t="shared" si="9"/>
        <v>0.14273374999999996</v>
      </c>
      <c r="X50" s="62">
        <f t="shared" si="10"/>
        <v>1.4433749999999999E-2</v>
      </c>
      <c r="Y50" s="63">
        <f t="shared" si="12"/>
        <v>0.10243987499999999</v>
      </c>
      <c r="Z50" s="62">
        <f t="shared" si="13"/>
        <v>2.4121874999999994E-2</v>
      </c>
      <c r="AA50" s="65">
        <f t="shared" si="14"/>
        <v>0.10243987499999999</v>
      </c>
    </row>
    <row r="51" spans="2:27">
      <c r="F51" t="s">
        <v>307</v>
      </c>
      <c r="G51" s="60">
        <v>0.67400000000000004</v>
      </c>
      <c r="H51" s="60">
        <v>0.47599999999999998</v>
      </c>
      <c r="I51" s="60">
        <v>0.09</v>
      </c>
      <c r="J51" s="60">
        <v>0.23300000000000001</v>
      </c>
      <c r="P51" s="64">
        <f t="shared" si="11"/>
        <v>0.57499999999999996</v>
      </c>
      <c r="Q51" s="64">
        <f t="shared" si="6"/>
        <v>0.1615</v>
      </c>
      <c r="U51" s="63">
        <f t="shared" si="7"/>
        <v>6.1525000000000003E-2</v>
      </c>
      <c r="V51" s="62">
        <f t="shared" si="8"/>
        <v>0.1196</v>
      </c>
      <c r="W51" s="63">
        <f t="shared" si="9"/>
        <v>2.4628750000000005E-2</v>
      </c>
      <c r="X51" s="62">
        <f t="shared" si="10"/>
        <v>1.7845750000000001E-2</v>
      </c>
      <c r="Y51" s="63">
        <f t="shared" si="12"/>
        <v>4.3076875000000001E-2</v>
      </c>
      <c r="Z51" s="62">
        <f t="shared" si="13"/>
        <v>6.8722875000000003E-2</v>
      </c>
      <c r="AA51" s="65">
        <f t="shared" si="14"/>
        <v>6.8722875000000003E-2</v>
      </c>
    </row>
    <row r="52" spans="2:27">
      <c r="F52" t="s">
        <v>308</v>
      </c>
      <c r="G52" s="60">
        <v>0.96499999999999997</v>
      </c>
      <c r="H52" s="60">
        <v>0.93300000000000005</v>
      </c>
      <c r="I52" s="60">
        <v>0.80500000000000005</v>
      </c>
      <c r="J52" s="60">
        <v>0.62</v>
      </c>
      <c r="P52" s="64">
        <f t="shared" si="11"/>
        <v>0.94900000000000007</v>
      </c>
      <c r="Q52" s="64">
        <f t="shared" si="6"/>
        <v>0.71250000000000002</v>
      </c>
      <c r="U52" s="63">
        <f t="shared" si="7"/>
        <v>0</v>
      </c>
      <c r="V52" s="62">
        <f t="shared" si="8"/>
        <v>0.36156900000000003</v>
      </c>
      <c r="W52" s="63">
        <f t="shared" si="9"/>
        <v>0</v>
      </c>
      <c r="X52" s="62">
        <f t="shared" si="10"/>
        <v>0.13359375000000001</v>
      </c>
      <c r="Y52" s="63">
        <f t="shared" si="12"/>
        <v>0</v>
      </c>
      <c r="Z52" s="62">
        <f t="shared" si="13"/>
        <v>0.24758137500000002</v>
      </c>
      <c r="AA52" s="65">
        <f t="shared" si="14"/>
        <v>0.24758137500000002</v>
      </c>
    </row>
    <row r="53" spans="2:27">
      <c r="F53" t="s">
        <v>309</v>
      </c>
      <c r="G53" s="60">
        <v>1</v>
      </c>
      <c r="H53" s="60">
        <v>1</v>
      </c>
      <c r="I53" s="60">
        <v>0.97199999999999998</v>
      </c>
      <c r="J53" s="60">
        <v>0.97799999999999998</v>
      </c>
      <c r="P53" s="64">
        <f t="shared" si="11"/>
        <v>1</v>
      </c>
      <c r="Q53" s="64">
        <f t="shared" si="6"/>
        <v>0.97499999999999998</v>
      </c>
      <c r="U53" s="63">
        <f t="shared" si="7"/>
        <v>0</v>
      </c>
      <c r="V53" s="62">
        <f t="shared" si="8"/>
        <v>0.50549999999999995</v>
      </c>
      <c r="W53" s="63">
        <f t="shared" si="9"/>
        <v>0</v>
      </c>
      <c r="X53" s="62">
        <f t="shared" si="10"/>
        <v>0.23253750000000001</v>
      </c>
      <c r="Y53" s="63">
        <f t="shared" si="12"/>
        <v>0</v>
      </c>
      <c r="Z53" s="62">
        <f t="shared" si="13"/>
        <v>0.36901874999999995</v>
      </c>
      <c r="AA53" s="65">
        <f t="shared" si="14"/>
        <v>0.36901874999999995</v>
      </c>
    </row>
    <row r="54" spans="2:27">
      <c r="F54" t="s">
        <v>310</v>
      </c>
      <c r="G54" s="60">
        <v>0.99399999999999999</v>
      </c>
      <c r="H54" s="60">
        <v>0.96899999999999997</v>
      </c>
      <c r="I54" s="60">
        <v>0.97199999999999998</v>
      </c>
      <c r="J54" s="60">
        <v>0.875</v>
      </c>
      <c r="P54" s="64">
        <f t="shared" si="11"/>
        <v>0.98150000000000004</v>
      </c>
      <c r="Q54" s="64">
        <f t="shared" si="6"/>
        <v>0.92349999999999999</v>
      </c>
      <c r="U54" s="63">
        <f t="shared" si="7"/>
        <v>0</v>
      </c>
      <c r="V54" s="62">
        <f t="shared" si="8"/>
        <v>0.47161075000000008</v>
      </c>
      <c r="W54" s="63">
        <f t="shared" si="9"/>
        <v>0</v>
      </c>
      <c r="X54" s="62">
        <f t="shared" si="10"/>
        <v>0.20455524999999999</v>
      </c>
      <c r="Y54" s="63">
        <f t="shared" si="12"/>
        <v>0</v>
      </c>
      <c r="Z54" s="62">
        <f t="shared" si="13"/>
        <v>0.33808300000000002</v>
      </c>
      <c r="AA54" s="65">
        <f t="shared" si="14"/>
        <v>0.33808300000000002</v>
      </c>
    </row>
    <row r="55" spans="2:27">
      <c r="F55" t="s">
        <v>311</v>
      </c>
      <c r="G55" s="60">
        <v>0.9</v>
      </c>
      <c r="H55" s="60">
        <v>0.88500000000000001</v>
      </c>
      <c r="I55" s="60">
        <v>0.59599999999999997</v>
      </c>
      <c r="J55" s="60">
        <v>3.2000000000000001E-2</v>
      </c>
      <c r="P55" s="64">
        <f t="shared" si="11"/>
        <v>0.89250000000000007</v>
      </c>
      <c r="Q55" s="64">
        <f t="shared" si="6"/>
        <v>0.314</v>
      </c>
      <c r="U55" s="63">
        <f t="shared" si="7"/>
        <v>4.774875E-2</v>
      </c>
      <c r="V55" s="62">
        <f t="shared" si="8"/>
        <v>0.31862250000000003</v>
      </c>
      <c r="W55" s="63">
        <f t="shared" si="9"/>
        <v>3.8621999999999997E-2</v>
      </c>
      <c r="X55" s="62">
        <f t="shared" si="10"/>
        <v>5.4479E-2</v>
      </c>
      <c r="Y55" s="63">
        <f t="shared" si="12"/>
        <v>4.3185374999999998E-2</v>
      </c>
      <c r="Z55" s="62">
        <f t="shared" si="13"/>
        <v>0.18655075000000002</v>
      </c>
      <c r="AA55" s="65">
        <f t="shared" si="14"/>
        <v>0.18655075000000002</v>
      </c>
    </row>
    <row r="56" spans="2:27">
      <c r="AA56" s="65">
        <f>AVERAGE(AA44:AA55)</f>
        <v>0.27354637500000006</v>
      </c>
    </row>
    <row r="61" spans="2:27">
      <c r="B61" t="s">
        <v>347</v>
      </c>
    </row>
    <row r="62" spans="2:27">
      <c r="B62" t="s">
        <v>335</v>
      </c>
      <c r="K62" t="s">
        <v>336</v>
      </c>
    </row>
    <row r="63" spans="2:27">
      <c r="B63" s="70"/>
      <c r="C63" s="562" t="s">
        <v>337</v>
      </c>
      <c r="D63" s="563"/>
      <c r="E63" s="563"/>
      <c r="F63" s="563"/>
      <c r="G63" s="563"/>
      <c r="H63" s="564"/>
      <c r="I63" s="562" t="s">
        <v>338</v>
      </c>
      <c r="J63" s="564"/>
      <c r="K63" s="562" t="s">
        <v>337</v>
      </c>
      <c r="L63" s="563"/>
      <c r="M63" s="563"/>
      <c r="N63" s="563"/>
      <c r="O63" s="563"/>
      <c r="P63" s="564"/>
      <c r="Q63" s="562" t="s">
        <v>338</v>
      </c>
      <c r="R63" s="564"/>
    </row>
    <row r="64" spans="2:27">
      <c r="B64" s="71"/>
      <c r="C64" s="562" t="s">
        <v>339</v>
      </c>
      <c r="D64" s="564"/>
      <c r="E64" s="562" t="s">
        <v>293</v>
      </c>
      <c r="F64" s="564"/>
      <c r="G64" s="562" t="s">
        <v>340</v>
      </c>
      <c r="H64" s="564"/>
      <c r="I64" s="72"/>
      <c r="J64" s="17"/>
      <c r="K64" s="562" t="s">
        <v>339</v>
      </c>
      <c r="L64" s="564"/>
      <c r="M64" s="562" t="s">
        <v>293</v>
      </c>
      <c r="N64" s="564"/>
      <c r="O64" s="562" t="s">
        <v>340</v>
      </c>
      <c r="P64" s="564"/>
      <c r="Q64" s="72"/>
      <c r="R64" s="17"/>
    </row>
    <row r="65" spans="2:18">
      <c r="B65" s="73"/>
      <c r="C65" s="21">
        <v>111</v>
      </c>
      <c r="D65" s="22">
        <v>112</v>
      </c>
      <c r="E65" s="21">
        <v>121</v>
      </c>
      <c r="F65" s="22">
        <v>122</v>
      </c>
      <c r="G65" s="21">
        <v>131</v>
      </c>
      <c r="H65" s="22">
        <v>132</v>
      </c>
      <c r="I65" s="72">
        <v>211</v>
      </c>
      <c r="J65" s="17">
        <v>212</v>
      </c>
      <c r="K65" s="21">
        <v>111</v>
      </c>
      <c r="L65" s="22">
        <v>112</v>
      </c>
      <c r="M65" s="21">
        <v>121</v>
      </c>
      <c r="N65" s="22">
        <v>122</v>
      </c>
      <c r="O65" s="21">
        <v>131</v>
      </c>
      <c r="P65" s="22">
        <v>132</v>
      </c>
      <c r="Q65" s="72">
        <v>211</v>
      </c>
      <c r="R65" s="17">
        <v>212</v>
      </c>
    </row>
    <row r="66" spans="2:18">
      <c r="B66" s="2" t="s">
        <v>341</v>
      </c>
      <c r="C66" s="23" t="s">
        <v>295</v>
      </c>
      <c r="D66" s="23" t="s">
        <v>297</v>
      </c>
      <c r="E66" s="23" t="s">
        <v>295</v>
      </c>
      <c r="F66" s="23" t="s">
        <v>297</v>
      </c>
      <c r="G66" s="23" t="s">
        <v>295</v>
      </c>
      <c r="H66" s="23" t="s">
        <v>297</v>
      </c>
      <c r="I66" s="23" t="s">
        <v>295</v>
      </c>
      <c r="J66" s="23" t="s">
        <v>297</v>
      </c>
      <c r="K66" s="23" t="s">
        <v>295</v>
      </c>
      <c r="L66" s="23" t="s">
        <v>297</v>
      </c>
      <c r="M66" s="23" t="s">
        <v>295</v>
      </c>
      <c r="N66" s="23" t="s">
        <v>297</v>
      </c>
      <c r="O66" s="23" t="s">
        <v>295</v>
      </c>
      <c r="P66" s="23" t="s">
        <v>297</v>
      </c>
      <c r="Q66" s="23" t="s">
        <v>295</v>
      </c>
      <c r="R66" s="23" t="s">
        <v>297</v>
      </c>
    </row>
    <row r="67" spans="2:18">
      <c r="B67" s="2">
        <v>1995</v>
      </c>
      <c r="C67" s="2">
        <v>1.05</v>
      </c>
      <c r="D67" s="2">
        <v>1.05</v>
      </c>
      <c r="E67" s="2">
        <v>1.05</v>
      </c>
      <c r="F67" s="2">
        <f>1.1</f>
        <v>1.1000000000000001</v>
      </c>
      <c r="G67" s="2">
        <v>1.05</v>
      </c>
      <c r="H67" s="2">
        <f>1</f>
        <v>1</v>
      </c>
      <c r="I67" s="2">
        <v>0.26</v>
      </c>
      <c r="J67" s="2">
        <v>0.26</v>
      </c>
      <c r="K67" s="2">
        <v>0.5</v>
      </c>
      <c r="L67" s="2">
        <v>0.45</v>
      </c>
      <c r="M67" s="2">
        <v>0.9</v>
      </c>
      <c r="N67" s="2">
        <v>0.83</v>
      </c>
      <c r="O67" s="2">
        <v>0.56000000000000005</v>
      </c>
      <c r="P67" s="2">
        <v>0.56999999999999995</v>
      </c>
      <c r="Q67" s="2">
        <v>0.74</v>
      </c>
      <c r="R67" s="2">
        <v>0.74</v>
      </c>
    </row>
    <row r="68" spans="2:18">
      <c r="B68" s="2">
        <v>2005</v>
      </c>
      <c r="C68" s="2">
        <v>1.05</v>
      </c>
      <c r="D68" s="2">
        <v>1.05</v>
      </c>
      <c r="E68" s="2">
        <v>1.05</v>
      </c>
      <c r="F68" s="2">
        <f>1</f>
        <v>1</v>
      </c>
      <c r="G68" s="2">
        <v>1.05</v>
      </c>
      <c r="H68" s="2">
        <f>1</f>
        <v>1</v>
      </c>
      <c r="I68" s="2">
        <v>0.25</v>
      </c>
      <c r="J68" s="2">
        <v>0.25</v>
      </c>
      <c r="K68" s="2">
        <v>1.37</v>
      </c>
      <c r="L68" s="2">
        <v>1.22</v>
      </c>
      <c r="M68" s="2">
        <v>1.25</v>
      </c>
      <c r="N68" s="2">
        <v>1.17</v>
      </c>
      <c r="O68" s="2">
        <v>0.83</v>
      </c>
      <c r="P68" s="2">
        <v>0.84</v>
      </c>
      <c r="Q68" s="2">
        <v>0.75</v>
      </c>
      <c r="R68" s="2">
        <v>0.75</v>
      </c>
    </row>
    <row r="69" spans="2:18">
      <c r="B69" s="2">
        <v>2015</v>
      </c>
      <c r="C69" s="2">
        <v>1.05</v>
      </c>
      <c r="D69" s="2">
        <v>1.05</v>
      </c>
      <c r="E69" s="2">
        <v>1.05</v>
      </c>
      <c r="F69" s="2">
        <f>1</f>
        <v>1</v>
      </c>
      <c r="G69" s="2">
        <v>1.05</v>
      </c>
      <c r="H69" s="2">
        <f>1</f>
        <v>1</v>
      </c>
      <c r="I69" s="2">
        <v>0.25</v>
      </c>
      <c r="J69" s="2">
        <v>0.25</v>
      </c>
      <c r="K69" s="2">
        <v>1.77</v>
      </c>
      <c r="L69" s="2">
        <v>1.45</v>
      </c>
      <c r="M69" s="2">
        <v>1.91</v>
      </c>
      <c r="N69" s="2">
        <v>1.4</v>
      </c>
      <c r="O69" s="2">
        <v>1.2</v>
      </c>
      <c r="P69" s="2">
        <v>1.19</v>
      </c>
      <c r="Q69" s="2">
        <v>0.75</v>
      </c>
      <c r="R69" s="2">
        <v>0.75</v>
      </c>
    </row>
    <row r="70" spans="2:18">
      <c r="B70" s="2" t="s">
        <v>342</v>
      </c>
      <c r="C70" s="23" t="s">
        <v>295</v>
      </c>
      <c r="D70" s="23" t="s">
        <v>297</v>
      </c>
      <c r="E70" s="23" t="s">
        <v>295</v>
      </c>
      <c r="F70" s="23" t="s">
        <v>297</v>
      </c>
      <c r="G70" s="23" t="s">
        <v>295</v>
      </c>
      <c r="H70" s="23" t="s">
        <v>297</v>
      </c>
      <c r="I70" s="23" t="s">
        <v>295</v>
      </c>
      <c r="J70" s="23" t="s">
        <v>297</v>
      </c>
      <c r="K70" s="23" t="s">
        <v>295</v>
      </c>
      <c r="L70" s="23" t="s">
        <v>297</v>
      </c>
      <c r="M70" s="23" t="s">
        <v>295</v>
      </c>
      <c r="N70" s="23" t="s">
        <v>297</v>
      </c>
      <c r="O70" s="23" t="s">
        <v>295</v>
      </c>
      <c r="P70" s="23" t="s">
        <v>297</v>
      </c>
      <c r="Q70" s="23" t="s">
        <v>295</v>
      </c>
      <c r="R70" s="23" t="s">
        <v>297</v>
      </c>
    </row>
    <row r="71" spans="2:18">
      <c r="B71" s="2">
        <v>1995</v>
      </c>
      <c r="C71" s="2">
        <v>0.31</v>
      </c>
      <c r="D71" s="2">
        <f>0.38</f>
        <v>0.38</v>
      </c>
      <c r="E71" s="74">
        <f>-0.25</f>
        <v>-0.25</v>
      </c>
      <c r="F71" s="75">
        <f>-0.09</f>
        <v>-0.09</v>
      </c>
      <c r="G71" s="2">
        <f>0.25</f>
        <v>0.25</v>
      </c>
      <c r="H71" s="2">
        <f>0.25</f>
        <v>0.25</v>
      </c>
      <c r="I71" s="2">
        <v>0.26</v>
      </c>
      <c r="J71" s="2">
        <v>0.26</v>
      </c>
      <c r="K71" s="2">
        <v>0.69</v>
      </c>
      <c r="L71" s="2">
        <v>0.62</v>
      </c>
      <c r="M71" s="76">
        <v>1.22</v>
      </c>
      <c r="N71" s="75">
        <v>1.1000000000000001</v>
      </c>
      <c r="O71" s="2">
        <v>0.75</v>
      </c>
      <c r="P71" s="2">
        <v>0.75</v>
      </c>
      <c r="Q71" s="2">
        <v>0.74</v>
      </c>
      <c r="R71" s="2">
        <v>0.74</v>
      </c>
    </row>
    <row r="72" spans="2:18">
      <c r="B72" s="2">
        <v>2005</v>
      </c>
      <c r="C72" s="2">
        <f>-0.85</f>
        <v>-0.85</v>
      </c>
      <c r="D72" s="2">
        <f>-0.65</f>
        <v>-0.65</v>
      </c>
      <c r="E72" s="77">
        <f>-0.6875</f>
        <v>-0.6875</v>
      </c>
      <c r="F72" s="75">
        <f>-0.56</f>
        <v>-0.56000000000000005</v>
      </c>
      <c r="G72" s="75">
        <f>-0.125</f>
        <v>-0.125</v>
      </c>
      <c r="H72" s="75">
        <f>-0.1</f>
        <v>-0.1</v>
      </c>
      <c r="I72" s="2">
        <v>0.25</v>
      </c>
      <c r="J72" s="2">
        <v>0.25</v>
      </c>
      <c r="K72" s="2">
        <v>1.85</v>
      </c>
      <c r="L72" s="2">
        <v>1.65</v>
      </c>
      <c r="M72" s="76">
        <v>1.69</v>
      </c>
      <c r="N72" s="75">
        <v>1.56</v>
      </c>
      <c r="O72" s="74">
        <v>1.1200000000000001</v>
      </c>
      <c r="P72" s="75">
        <v>1.1000000000000001</v>
      </c>
      <c r="Q72" s="2">
        <v>0.75</v>
      </c>
      <c r="R72" s="2">
        <v>0.75</v>
      </c>
    </row>
    <row r="73" spans="2:18">
      <c r="B73" s="2">
        <v>2015</v>
      </c>
      <c r="C73" s="2">
        <v>-1.38</v>
      </c>
      <c r="D73" s="2">
        <f>-0.95</f>
        <v>-0.95</v>
      </c>
      <c r="E73" s="77">
        <f>-1.575</f>
        <v>-1.575</v>
      </c>
      <c r="F73" s="74">
        <f>-0.875</f>
        <v>-0.875</v>
      </c>
      <c r="G73" s="75">
        <f>-0.625</f>
        <v>-0.625</v>
      </c>
      <c r="H73" s="75">
        <f>-0.6</f>
        <v>-0.6</v>
      </c>
      <c r="I73" s="2">
        <v>0.25</v>
      </c>
      <c r="J73" s="2">
        <v>0.25</v>
      </c>
      <c r="K73" s="2">
        <v>2.38</v>
      </c>
      <c r="L73" s="2">
        <v>1.95</v>
      </c>
      <c r="M73" s="76">
        <v>2.58</v>
      </c>
      <c r="N73" s="74">
        <v>1.88</v>
      </c>
      <c r="O73" s="74">
        <v>1.62</v>
      </c>
      <c r="P73" s="75">
        <v>1.6</v>
      </c>
      <c r="Q73" s="2">
        <v>0.75</v>
      </c>
      <c r="R73" s="2">
        <v>0.75</v>
      </c>
    </row>
    <row r="74" spans="2:18" ht="13.5" thickBot="1"/>
    <row r="75" spans="2:18" ht="13.5" thickBot="1">
      <c r="C75" s="78">
        <v>0.25</v>
      </c>
    </row>
    <row r="76" spans="2:18">
      <c r="C76" s="79"/>
      <c r="G76" t="s">
        <v>294</v>
      </c>
      <c r="H76">
        <v>111</v>
      </c>
      <c r="I76" s="24" t="s">
        <v>330</v>
      </c>
      <c r="J76">
        <v>2015</v>
      </c>
      <c r="M76" t="s">
        <v>343</v>
      </c>
      <c r="N76" t="s">
        <v>344</v>
      </c>
      <c r="O76" t="s">
        <v>345</v>
      </c>
      <c r="P76" t="s">
        <v>346</v>
      </c>
    </row>
    <row r="77" spans="2:18">
      <c r="G77" t="s">
        <v>296</v>
      </c>
      <c r="H77">
        <v>112</v>
      </c>
      <c r="I77" s="24" t="s">
        <v>331</v>
      </c>
      <c r="J77">
        <v>1</v>
      </c>
      <c r="L77" t="s">
        <v>341</v>
      </c>
      <c r="M77" s="2">
        <f>VLOOKUP(J76,B67:J69,J78+1,FALSE)</f>
        <v>1.05</v>
      </c>
      <c r="N77" s="2">
        <f>VLOOKUP($J76,B67:J69,$J78+1,FALSE)</f>
        <v>1.05</v>
      </c>
      <c r="O77" s="2">
        <f>VLOOKUP(J76,B67:R69,J78+9,FALSE)</f>
        <v>1.77</v>
      </c>
      <c r="P77" s="2">
        <f>VLOOKUP(J76,B67:R69,J78+9,FALSE)</f>
        <v>1.77</v>
      </c>
    </row>
    <row r="78" spans="2:18">
      <c r="G78" s="24" t="s">
        <v>332</v>
      </c>
      <c r="H78">
        <v>12</v>
      </c>
      <c r="I78" s="24" t="s">
        <v>333</v>
      </c>
      <c r="J78">
        <v>1</v>
      </c>
      <c r="K78">
        <f>MATCH(H77,C65:J65,0)</f>
        <v>2</v>
      </c>
      <c r="L78" t="s">
        <v>342</v>
      </c>
      <c r="M78" s="2">
        <f>VLOOKUP(J76,B71:J73,J78+1,FALSE)</f>
        <v>-1.38</v>
      </c>
      <c r="N78" s="2">
        <f>VLOOKUP(J76,B71:J73,J78+1,FALSE)</f>
        <v>-1.38</v>
      </c>
      <c r="O78" s="2">
        <f>VLOOKUP(J76,B71:R73,J78+9,FALSE)</f>
        <v>2.38</v>
      </c>
      <c r="P78" s="2">
        <f>VLOOKUP(J76,B71:R73,J78+9,FALSE)</f>
        <v>2.38</v>
      </c>
    </row>
    <row r="79" spans="2:18">
      <c r="G79" s="24" t="s">
        <v>334</v>
      </c>
      <c r="H79">
        <v>2</v>
      </c>
      <c r="J79">
        <v>2</v>
      </c>
      <c r="O79" t="s">
        <v>295</v>
      </c>
      <c r="P79" t="s">
        <v>297</v>
      </c>
    </row>
    <row r="80" spans="2:18">
      <c r="B80" t="s">
        <v>351</v>
      </c>
      <c r="G80" s="24"/>
    </row>
    <row r="81" spans="2:11">
      <c r="C81" t="s">
        <v>349</v>
      </c>
      <c r="H81" s="1" t="s">
        <v>350</v>
      </c>
    </row>
    <row r="82" spans="2:11">
      <c r="B82" s="2"/>
      <c r="C82" s="72" t="s">
        <v>335</v>
      </c>
      <c r="D82" s="80"/>
      <c r="E82" s="72" t="s">
        <v>336</v>
      </c>
      <c r="F82" s="17"/>
      <c r="H82" s="72" t="s">
        <v>335</v>
      </c>
      <c r="I82" s="80"/>
      <c r="J82" s="72" t="s">
        <v>336</v>
      </c>
      <c r="K82" s="17"/>
    </row>
    <row r="83" spans="2:11">
      <c r="B83" s="2" t="s">
        <v>341</v>
      </c>
      <c r="C83" s="23" t="s">
        <v>295</v>
      </c>
      <c r="D83" s="23" t="s">
        <v>297</v>
      </c>
      <c r="E83" s="23" t="s">
        <v>295</v>
      </c>
      <c r="F83" s="23" t="s">
        <v>297</v>
      </c>
      <c r="H83" s="23" t="s">
        <v>295</v>
      </c>
      <c r="I83" s="23" t="s">
        <v>297</v>
      </c>
      <c r="J83" s="23" t="s">
        <v>295</v>
      </c>
      <c r="K83" s="23" t="s">
        <v>297</v>
      </c>
    </row>
    <row r="84" spans="2:11">
      <c r="B84" s="2">
        <v>1995</v>
      </c>
      <c r="C84" s="2">
        <f t="shared" ref="C84:D86" si="15">(C67+E67)/2</f>
        <v>1.05</v>
      </c>
      <c r="D84" s="2">
        <f t="shared" si="15"/>
        <v>1.0750000000000002</v>
      </c>
      <c r="E84" s="2">
        <f t="shared" ref="E84:F86" si="16">(K67+M67)/2</f>
        <v>0.7</v>
      </c>
      <c r="F84" s="2">
        <f t="shared" si="16"/>
        <v>0.64</v>
      </c>
      <c r="H84" s="2">
        <v>0.26</v>
      </c>
      <c r="I84" s="2">
        <v>0.26</v>
      </c>
      <c r="J84" s="2">
        <v>0.74</v>
      </c>
      <c r="K84" s="2">
        <v>0.74</v>
      </c>
    </row>
    <row r="85" spans="2:11">
      <c r="B85" s="2">
        <v>2005</v>
      </c>
      <c r="C85" s="2">
        <f t="shared" si="15"/>
        <v>1.05</v>
      </c>
      <c r="D85" s="2">
        <f t="shared" si="15"/>
        <v>1.0249999999999999</v>
      </c>
      <c r="E85" s="2">
        <f t="shared" si="16"/>
        <v>1.31</v>
      </c>
      <c r="F85" s="2">
        <f t="shared" si="16"/>
        <v>1.1949999999999998</v>
      </c>
      <c r="H85" s="2">
        <v>0.25</v>
      </c>
      <c r="I85" s="2">
        <v>0.25</v>
      </c>
      <c r="J85" s="2">
        <v>0.75</v>
      </c>
      <c r="K85" s="2">
        <v>0.75</v>
      </c>
    </row>
    <row r="86" spans="2:11">
      <c r="B86" s="2">
        <v>2015</v>
      </c>
      <c r="C86" s="2">
        <f t="shared" si="15"/>
        <v>1.05</v>
      </c>
      <c r="D86" s="2">
        <f t="shared" si="15"/>
        <v>1.0249999999999999</v>
      </c>
      <c r="E86" s="2">
        <f t="shared" si="16"/>
        <v>1.8399999999999999</v>
      </c>
      <c r="F86" s="2">
        <f t="shared" si="16"/>
        <v>1.4249999999999998</v>
      </c>
      <c r="H86" s="2">
        <v>0.25</v>
      </c>
      <c r="I86" s="2">
        <v>0.25</v>
      </c>
      <c r="J86" s="2">
        <v>0.75</v>
      </c>
      <c r="K86" s="2">
        <v>0.75</v>
      </c>
    </row>
    <row r="87" spans="2:11">
      <c r="B87" s="2" t="s">
        <v>342</v>
      </c>
      <c r="C87" s="23" t="s">
        <v>295</v>
      </c>
      <c r="D87" s="23" t="s">
        <v>297</v>
      </c>
      <c r="E87" s="23" t="s">
        <v>295</v>
      </c>
      <c r="F87" s="23" t="s">
        <v>297</v>
      </c>
      <c r="H87" s="23" t="s">
        <v>295</v>
      </c>
      <c r="I87" s="23" t="s">
        <v>297</v>
      </c>
      <c r="J87" s="23" t="s">
        <v>295</v>
      </c>
      <c r="K87" s="23" t="s">
        <v>297</v>
      </c>
    </row>
    <row r="88" spans="2:11">
      <c r="B88" s="2">
        <v>1995</v>
      </c>
      <c r="C88" s="74">
        <f t="shared" ref="C88:D90" si="17">(C71+E71)/2</f>
        <v>0.03</v>
      </c>
      <c r="D88" s="74">
        <f t="shared" si="17"/>
        <v>0.14500000000000002</v>
      </c>
      <c r="E88" s="2">
        <f t="shared" ref="E88:F90" si="18">(K71+M71)/2</f>
        <v>0.95499999999999996</v>
      </c>
      <c r="F88" s="2">
        <f t="shared" si="18"/>
        <v>0.8600000000000001</v>
      </c>
      <c r="H88" s="2">
        <v>0.26</v>
      </c>
      <c r="I88" s="2">
        <v>0.26</v>
      </c>
      <c r="J88" s="2">
        <v>0.74</v>
      </c>
      <c r="K88" s="2">
        <v>0.74</v>
      </c>
    </row>
    <row r="89" spans="2:11">
      <c r="B89" s="2">
        <v>2005</v>
      </c>
      <c r="C89" s="74">
        <f t="shared" si="17"/>
        <v>-0.76875000000000004</v>
      </c>
      <c r="D89" s="74">
        <f t="shared" si="17"/>
        <v>-0.60499999999999998</v>
      </c>
      <c r="E89" s="2">
        <f t="shared" si="18"/>
        <v>1.77</v>
      </c>
      <c r="F89" s="2">
        <f t="shared" si="18"/>
        <v>1.605</v>
      </c>
      <c r="H89" s="2">
        <v>0.25</v>
      </c>
      <c r="I89" s="2">
        <v>0.25</v>
      </c>
      <c r="J89" s="2">
        <v>0.75</v>
      </c>
      <c r="K89" s="2">
        <v>0.75</v>
      </c>
    </row>
    <row r="90" spans="2:11">
      <c r="B90" s="2">
        <v>2015</v>
      </c>
      <c r="C90" s="74">
        <f t="shared" si="17"/>
        <v>-1.4775</v>
      </c>
      <c r="D90" s="74">
        <f t="shared" si="17"/>
        <v>-0.91249999999999998</v>
      </c>
      <c r="E90" s="2">
        <f t="shared" si="18"/>
        <v>2.48</v>
      </c>
      <c r="F90" s="2">
        <f t="shared" si="18"/>
        <v>1.915</v>
      </c>
      <c r="H90" s="2">
        <v>0.25</v>
      </c>
      <c r="I90" s="2">
        <v>0.25</v>
      </c>
      <c r="J90" s="2">
        <v>0.75</v>
      </c>
      <c r="K90" s="2">
        <v>0.75</v>
      </c>
    </row>
    <row r="93" spans="2:11">
      <c r="B93" s="559" t="s">
        <v>349</v>
      </c>
      <c r="C93" s="23" t="s">
        <v>341</v>
      </c>
      <c r="D93" s="23" t="s">
        <v>341</v>
      </c>
      <c r="E93" s="23" t="s">
        <v>342</v>
      </c>
      <c r="F93" s="23" t="s">
        <v>342</v>
      </c>
      <c r="G93" s="23" t="s">
        <v>341</v>
      </c>
      <c r="H93" s="23" t="s">
        <v>341</v>
      </c>
      <c r="I93" s="23" t="s">
        <v>342</v>
      </c>
      <c r="J93" s="23" t="s">
        <v>342</v>
      </c>
    </row>
    <row r="94" spans="2:11">
      <c r="B94" s="560"/>
      <c r="C94" s="562" t="s">
        <v>335</v>
      </c>
      <c r="D94" s="563"/>
      <c r="E94" s="563"/>
      <c r="F94" s="564"/>
      <c r="G94" s="562" t="s">
        <v>352</v>
      </c>
      <c r="H94" s="563"/>
      <c r="I94" s="563"/>
      <c r="J94" s="564"/>
    </row>
    <row r="95" spans="2:11">
      <c r="B95" s="561"/>
      <c r="C95" s="84" t="s">
        <v>295</v>
      </c>
      <c r="D95" s="85" t="s">
        <v>297</v>
      </c>
      <c r="E95" s="84" t="s">
        <v>295</v>
      </c>
      <c r="F95" s="85" t="s">
        <v>297</v>
      </c>
      <c r="G95" s="84" t="s">
        <v>295</v>
      </c>
      <c r="H95" s="85" t="s">
        <v>297</v>
      </c>
      <c r="I95" s="84" t="s">
        <v>295</v>
      </c>
      <c r="J95" s="85" t="s">
        <v>297</v>
      </c>
    </row>
    <row r="96" spans="2:11" hidden="1">
      <c r="B96">
        <v>1981</v>
      </c>
      <c r="C96">
        <v>1.05</v>
      </c>
      <c r="E96">
        <f t="shared" ref="E96:E109" si="19">($C$90-$C$88)/20*(B96-$B$110)+0.03</f>
        <v>1.08525</v>
      </c>
    </row>
    <row r="97" spans="2:10" hidden="1">
      <c r="B97">
        <v>1982</v>
      </c>
      <c r="E97">
        <f t="shared" si="19"/>
        <v>1.0098749999999999</v>
      </c>
    </row>
    <row r="98" spans="2:10" hidden="1">
      <c r="B98">
        <v>1983</v>
      </c>
      <c r="E98">
        <f t="shared" si="19"/>
        <v>0.9345</v>
      </c>
    </row>
    <row r="99" spans="2:10" hidden="1">
      <c r="B99">
        <v>1984</v>
      </c>
      <c r="E99">
        <f t="shared" si="19"/>
        <v>0.85912500000000003</v>
      </c>
    </row>
    <row r="100" spans="2:10" hidden="1">
      <c r="B100">
        <v>1985</v>
      </c>
      <c r="E100">
        <f t="shared" si="19"/>
        <v>0.78374999999999995</v>
      </c>
    </row>
    <row r="101" spans="2:10" hidden="1">
      <c r="B101">
        <v>1986</v>
      </c>
      <c r="E101">
        <f t="shared" si="19"/>
        <v>0.70837499999999998</v>
      </c>
    </row>
    <row r="102" spans="2:10" hidden="1">
      <c r="B102">
        <v>1987</v>
      </c>
      <c r="E102">
        <f t="shared" si="19"/>
        <v>0.63300000000000001</v>
      </c>
    </row>
    <row r="103" spans="2:10" hidden="1">
      <c r="B103">
        <v>1988</v>
      </c>
      <c r="E103">
        <f t="shared" si="19"/>
        <v>0.55762500000000004</v>
      </c>
    </row>
    <row r="104" spans="2:10" hidden="1">
      <c r="B104">
        <v>1989</v>
      </c>
      <c r="E104">
        <f t="shared" si="19"/>
        <v>0.48224999999999996</v>
      </c>
    </row>
    <row r="105" spans="2:10" hidden="1">
      <c r="B105">
        <v>1990</v>
      </c>
      <c r="E105">
        <f t="shared" si="19"/>
        <v>0.40687499999999999</v>
      </c>
    </row>
    <row r="106" spans="2:10" hidden="1">
      <c r="B106">
        <v>1991</v>
      </c>
      <c r="E106">
        <f t="shared" si="19"/>
        <v>0.33150000000000002</v>
      </c>
    </row>
    <row r="107" spans="2:10" hidden="1">
      <c r="B107">
        <v>1992</v>
      </c>
      <c r="E107">
        <f t="shared" si="19"/>
        <v>0.25612499999999999</v>
      </c>
    </row>
    <row r="108" spans="2:10" hidden="1">
      <c r="B108">
        <v>1993</v>
      </c>
      <c r="E108">
        <f t="shared" si="19"/>
        <v>0.18074999999999999</v>
      </c>
    </row>
    <row r="109" spans="2:10" hidden="1">
      <c r="B109">
        <v>1994</v>
      </c>
      <c r="E109">
        <f t="shared" si="19"/>
        <v>0.105375</v>
      </c>
    </row>
    <row r="110" spans="2:10">
      <c r="B110" s="86">
        <v>1995</v>
      </c>
      <c r="C110" s="86">
        <v>1.05</v>
      </c>
      <c r="D110" s="87">
        <f>(D84+D85+D86)/3</f>
        <v>1.0416666666666667</v>
      </c>
      <c r="E110" s="88">
        <f t="shared" ref="E110:E119" si="20">($C$89-$C$88)/10*($B110-$B$110)+0.03</f>
        <v>0.03</v>
      </c>
      <c r="F110" s="88">
        <f t="shared" ref="F110:F119" si="21">($D$89-$D$88)/10*($B110-$B$110)+0.15</f>
        <v>0.15</v>
      </c>
      <c r="G110" s="88">
        <f t="shared" ref="G110:G119" si="22">($E$85-$E$84)/10*($B110-$B$110)+0.7</f>
        <v>0.7</v>
      </c>
      <c r="H110" s="87">
        <f t="shared" ref="H110:H119" si="23">($F$85-$F$84)/10*($B110-$B$110)+0.64</f>
        <v>0.64</v>
      </c>
      <c r="I110" s="88">
        <f t="shared" ref="I110:I119" si="24">($E$89-$E$88)/10*($B110-$B$110)+0.955</f>
        <v>0.95499999999999996</v>
      </c>
      <c r="J110" s="88">
        <f t="shared" ref="J110:J119" si="25">($F$89-$F$88)/10*($B110-$B$110)+0.86</f>
        <v>0.86</v>
      </c>
    </row>
    <row r="111" spans="2:10">
      <c r="B111" s="2">
        <v>1996</v>
      </c>
      <c r="C111" s="74">
        <f>C110</f>
        <v>1.05</v>
      </c>
      <c r="D111" s="75">
        <f>D110</f>
        <v>1.0416666666666667</v>
      </c>
      <c r="E111" s="74">
        <f t="shared" si="20"/>
        <v>-4.9875000000000003E-2</v>
      </c>
      <c r="F111" s="74">
        <f t="shared" si="21"/>
        <v>7.4999999999999997E-2</v>
      </c>
      <c r="G111" s="74">
        <f t="shared" si="22"/>
        <v>0.76100000000000001</v>
      </c>
      <c r="H111" s="75">
        <f t="shared" si="23"/>
        <v>0.69550000000000001</v>
      </c>
      <c r="I111" s="74">
        <f t="shared" si="24"/>
        <v>1.0365</v>
      </c>
      <c r="J111" s="74">
        <f t="shared" si="25"/>
        <v>0.9345</v>
      </c>
    </row>
    <row r="112" spans="2:10">
      <c r="B112" s="2">
        <v>1997</v>
      </c>
      <c r="C112" s="74">
        <f t="shared" ref="C112:C129" si="26">C111</f>
        <v>1.05</v>
      </c>
      <c r="D112" s="75">
        <f t="shared" ref="D112:D130" si="27">D111</f>
        <v>1.0416666666666667</v>
      </c>
      <c r="E112" s="74">
        <f t="shared" si="20"/>
        <v>-0.12975</v>
      </c>
      <c r="F112" s="74">
        <f t="shared" si="21"/>
        <v>0</v>
      </c>
      <c r="G112" s="74">
        <f t="shared" si="22"/>
        <v>0.82199999999999995</v>
      </c>
      <c r="H112" s="75">
        <f t="shared" si="23"/>
        <v>0.751</v>
      </c>
      <c r="I112" s="74">
        <f t="shared" si="24"/>
        <v>1.1179999999999999</v>
      </c>
      <c r="J112" s="74">
        <f t="shared" si="25"/>
        <v>1.0089999999999999</v>
      </c>
    </row>
    <row r="113" spans="2:10">
      <c r="B113" s="2">
        <v>1998</v>
      </c>
      <c r="C113" s="74">
        <f t="shared" si="26"/>
        <v>1.05</v>
      </c>
      <c r="D113" s="75">
        <f t="shared" si="27"/>
        <v>1.0416666666666667</v>
      </c>
      <c r="E113" s="74">
        <f t="shared" si="20"/>
        <v>-0.20962500000000001</v>
      </c>
      <c r="F113" s="74">
        <f t="shared" si="21"/>
        <v>-7.4999999999999983E-2</v>
      </c>
      <c r="G113" s="74">
        <f t="shared" si="22"/>
        <v>0.88300000000000001</v>
      </c>
      <c r="H113" s="75">
        <f t="shared" si="23"/>
        <v>0.80649999999999999</v>
      </c>
      <c r="I113" s="74">
        <f t="shared" si="24"/>
        <v>1.1995</v>
      </c>
      <c r="J113" s="74">
        <f t="shared" si="25"/>
        <v>1.0834999999999999</v>
      </c>
    </row>
    <row r="114" spans="2:10">
      <c r="B114" s="2">
        <v>1999</v>
      </c>
      <c r="C114" s="74">
        <f t="shared" si="26"/>
        <v>1.05</v>
      </c>
      <c r="D114" s="75">
        <f t="shared" si="27"/>
        <v>1.0416666666666667</v>
      </c>
      <c r="E114" s="74">
        <f t="shared" si="20"/>
        <v>-0.28949999999999998</v>
      </c>
      <c r="F114" s="74">
        <f t="shared" si="21"/>
        <v>-0.15</v>
      </c>
      <c r="G114" s="74">
        <f t="shared" si="22"/>
        <v>0.94399999999999995</v>
      </c>
      <c r="H114" s="75">
        <f t="shared" si="23"/>
        <v>0.86199999999999988</v>
      </c>
      <c r="I114" s="74">
        <f t="shared" si="24"/>
        <v>1.2809999999999999</v>
      </c>
      <c r="J114" s="74">
        <f t="shared" si="25"/>
        <v>1.1579999999999999</v>
      </c>
    </row>
    <row r="115" spans="2:10">
      <c r="B115" s="2">
        <v>2000</v>
      </c>
      <c r="C115" s="74">
        <f t="shared" si="26"/>
        <v>1.05</v>
      </c>
      <c r="D115" s="75">
        <f t="shared" si="27"/>
        <v>1.0416666666666667</v>
      </c>
      <c r="E115" s="74">
        <f t="shared" si="20"/>
        <v>-0.36937500000000001</v>
      </c>
      <c r="F115" s="74">
        <f t="shared" si="21"/>
        <v>-0.22500000000000001</v>
      </c>
      <c r="G115" s="74">
        <f t="shared" si="22"/>
        <v>1.0049999999999999</v>
      </c>
      <c r="H115" s="75">
        <f t="shared" si="23"/>
        <v>0.91749999999999998</v>
      </c>
      <c r="I115" s="74">
        <f t="shared" si="24"/>
        <v>1.3625</v>
      </c>
      <c r="J115" s="74">
        <f t="shared" si="25"/>
        <v>1.2324999999999999</v>
      </c>
    </row>
    <row r="116" spans="2:10">
      <c r="B116" s="2">
        <v>2001</v>
      </c>
      <c r="C116" s="74">
        <f t="shared" si="26"/>
        <v>1.05</v>
      </c>
      <c r="D116" s="75">
        <f t="shared" si="27"/>
        <v>1.0416666666666667</v>
      </c>
      <c r="E116" s="74">
        <f t="shared" si="20"/>
        <v>-0.44925000000000004</v>
      </c>
      <c r="F116" s="74">
        <f t="shared" si="21"/>
        <v>-0.29999999999999993</v>
      </c>
      <c r="G116" s="74">
        <f t="shared" si="22"/>
        <v>1.0660000000000001</v>
      </c>
      <c r="H116" s="75">
        <f t="shared" si="23"/>
        <v>0.97299999999999986</v>
      </c>
      <c r="I116" s="74">
        <f t="shared" si="24"/>
        <v>1.444</v>
      </c>
      <c r="J116" s="74">
        <f t="shared" si="25"/>
        <v>1.3069999999999999</v>
      </c>
    </row>
    <row r="117" spans="2:10">
      <c r="B117" s="2">
        <v>2002</v>
      </c>
      <c r="C117" s="74">
        <f t="shared" si="26"/>
        <v>1.05</v>
      </c>
      <c r="D117" s="75">
        <f t="shared" si="27"/>
        <v>1.0416666666666667</v>
      </c>
      <c r="E117" s="74">
        <f t="shared" si="20"/>
        <v>-0.52912499999999996</v>
      </c>
      <c r="F117" s="74">
        <f t="shared" si="21"/>
        <v>-0.375</v>
      </c>
      <c r="G117" s="74">
        <f t="shared" si="22"/>
        <v>1.127</v>
      </c>
      <c r="H117" s="75">
        <f t="shared" si="23"/>
        <v>1.0284999999999997</v>
      </c>
      <c r="I117" s="74">
        <f t="shared" si="24"/>
        <v>1.5255000000000001</v>
      </c>
      <c r="J117" s="74">
        <f t="shared" si="25"/>
        <v>1.3815</v>
      </c>
    </row>
    <row r="118" spans="2:10">
      <c r="B118" s="2">
        <v>2003</v>
      </c>
      <c r="C118" s="74">
        <f t="shared" si="26"/>
        <v>1.05</v>
      </c>
      <c r="D118" s="75">
        <f t="shared" si="27"/>
        <v>1.0416666666666667</v>
      </c>
      <c r="E118" s="74">
        <f t="shared" si="20"/>
        <v>-0.60899999999999999</v>
      </c>
      <c r="F118" s="74">
        <f t="shared" si="21"/>
        <v>-0.44999999999999996</v>
      </c>
      <c r="G118" s="74">
        <f t="shared" si="22"/>
        <v>1.1880000000000002</v>
      </c>
      <c r="H118" s="75">
        <f t="shared" si="23"/>
        <v>1.0839999999999999</v>
      </c>
      <c r="I118" s="74">
        <f t="shared" si="24"/>
        <v>1.607</v>
      </c>
      <c r="J118" s="74">
        <f t="shared" si="25"/>
        <v>1.456</v>
      </c>
    </row>
    <row r="119" spans="2:10">
      <c r="B119" s="2">
        <v>2004</v>
      </c>
      <c r="C119" s="74">
        <f t="shared" si="26"/>
        <v>1.05</v>
      </c>
      <c r="D119" s="75">
        <f t="shared" si="27"/>
        <v>1.0416666666666667</v>
      </c>
      <c r="E119" s="74">
        <f t="shared" si="20"/>
        <v>-0.68887500000000002</v>
      </c>
      <c r="F119" s="74">
        <f t="shared" si="21"/>
        <v>-0.52499999999999991</v>
      </c>
      <c r="G119" s="74">
        <f t="shared" si="22"/>
        <v>1.2490000000000001</v>
      </c>
      <c r="H119" s="75">
        <f t="shared" si="23"/>
        <v>1.1395</v>
      </c>
      <c r="I119" s="74">
        <f t="shared" si="24"/>
        <v>1.6884999999999999</v>
      </c>
      <c r="J119" s="74">
        <f t="shared" si="25"/>
        <v>1.5305</v>
      </c>
    </row>
    <row r="120" spans="2:10">
      <c r="B120" s="86">
        <v>2005</v>
      </c>
      <c r="C120" s="88">
        <f t="shared" si="26"/>
        <v>1.05</v>
      </c>
      <c r="D120" s="87">
        <f t="shared" si="27"/>
        <v>1.0416666666666667</v>
      </c>
      <c r="E120" s="88">
        <f t="shared" ref="E120:E133" si="28">($C$90-$C$89)/10*(B120-$B$120)-0.77</f>
        <v>-0.77</v>
      </c>
      <c r="F120" s="88">
        <f t="shared" ref="F120:F133" si="29">($D$90-$D$89)/10*($B120-$B$120)-0.605</f>
        <v>-0.60499999999999998</v>
      </c>
      <c r="G120" s="88">
        <f t="shared" ref="G120:G133" si="30">($E$86-$E$85)/10*($B120-$B$120)+1.31</f>
        <v>1.31</v>
      </c>
      <c r="H120" s="87">
        <f t="shared" ref="H120:H133" si="31">($F$86-$F$85)/10*($B120-$B$120)+1.195</f>
        <v>1.1950000000000001</v>
      </c>
      <c r="I120" s="88">
        <f t="shared" ref="I120:I133" si="32">($E$90-$E$89)/10*($B120-$B$120)+1.77</f>
        <v>1.77</v>
      </c>
      <c r="J120" s="88">
        <f t="shared" ref="J120:J133" si="33">($F$90-$F$89)/10*($B120-$B$120)+1.605</f>
        <v>1.605</v>
      </c>
    </row>
    <row r="121" spans="2:10">
      <c r="B121" s="2">
        <v>2006</v>
      </c>
      <c r="C121" s="74">
        <f t="shared" si="26"/>
        <v>1.05</v>
      </c>
      <c r="D121" s="75">
        <f t="shared" si="27"/>
        <v>1.0416666666666667</v>
      </c>
      <c r="E121" s="74">
        <f t="shared" si="28"/>
        <v>-0.84087500000000004</v>
      </c>
      <c r="F121" s="74">
        <f t="shared" si="29"/>
        <v>-0.63575000000000004</v>
      </c>
      <c r="G121" s="74">
        <f t="shared" si="30"/>
        <v>1.363</v>
      </c>
      <c r="H121" s="75">
        <f t="shared" si="31"/>
        <v>1.218</v>
      </c>
      <c r="I121" s="74">
        <f t="shared" si="32"/>
        <v>1.841</v>
      </c>
      <c r="J121" s="74">
        <f t="shared" si="33"/>
        <v>1.6359999999999999</v>
      </c>
    </row>
    <row r="122" spans="2:10">
      <c r="B122" s="2">
        <v>2007</v>
      </c>
      <c r="C122" s="74">
        <f t="shared" si="26"/>
        <v>1.05</v>
      </c>
      <c r="D122" s="75">
        <f t="shared" si="27"/>
        <v>1.0416666666666667</v>
      </c>
      <c r="E122" s="74">
        <f t="shared" si="28"/>
        <v>-0.91175000000000006</v>
      </c>
      <c r="F122" s="74">
        <f t="shared" si="29"/>
        <v>-0.66649999999999998</v>
      </c>
      <c r="G122" s="74">
        <f t="shared" si="30"/>
        <v>1.4159999999999999</v>
      </c>
      <c r="H122" s="75">
        <f t="shared" si="31"/>
        <v>1.2410000000000001</v>
      </c>
      <c r="I122" s="74">
        <f t="shared" si="32"/>
        <v>1.9119999999999999</v>
      </c>
      <c r="J122" s="74">
        <f t="shared" si="33"/>
        <v>1.667</v>
      </c>
    </row>
    <row r="123" spans="2:10">
      <c r="B123" s="2">
        <v>2008</v>
      </c>
      <c r="C123" s="74">
        <f t="shared" si="26"/>
        <v>1.05</v>
      </c>
      <c r="D123" s="75">
        <f t="shared" si="27"/>
        <v>1.0416666666666667</v>
      </c>
      <c r="E123" s="74">
        <f t="shared" si="28"/>
        <v>-0.98262499999999997</v>
      </c>
      <c r="F123" s="74">
        <f t="shared" si="29"/>
        <v>-0.69724999999999993</v>
      </c>
      <c r="G123" s="74">
        <f t="shared" si="30"/>
        <v>1.4689999999999999</v>
      </c>
      <c r="H123" s="75">
        <f t="shared" si="31"/>
        <v>1.264</v>
      </c>
      <c r="I123" s="74">
        <f t="shared" si="32"/>
        <v>1.9830000000000001</v>
      </c>
      <c r="J123" s="74">
        <f t="shared" si="33"/>
        <v>1.698</v>
      </c>
    </row>
    <row r="124" spans="2:10">
      <c r="B124" s="2">
        <v>2009</v>
      </c>
      <c r="C124" s="74">
        <f t="shared" si="26"/>
        <v>1.05</v>
      </c>
      <c r="D124" s="75">
        <f t="shared" si="27"/>
        <v>1.0416666666666667</v>
      </c>
      <c r="E124" s="74">
        <f t="shared" si="28"/>
        <v>-1.0535000000000001</v>
      </c>
      <c r="F124" s="74">
        <f t="shared" si="29"/>
        <v>-0.72799999999999998</v>
      </c>
      <c r="G124" s="74">
        <f t="shared" si="30"/>
        <v>1.522</v>
      </c>
      <c r="H124" s="75">
        <f t="shared" si="31"/>
        <v>1.2870000000000001</v>
      </c>
      <c r="I124" s="74">
        <f t="shared" si="32"/>
        <v>2.0539999999999998</v>
      </c>
      <c r="J124" s="74">
        <f t="shared" si="33"/>
        <v>1.7290000000000001</v>
      </c>
    </row>
    <row r="125" spans="2:10">
      <c r="B125" s="2">
        <v>2010</v>
      </c>
      <c r="C125" s="74">
        <f t="shared" si="26"/>
        <v>1.05</v>
      </c>
      <c r="D125" s="75">
        <f t="shared" si="27"/>
        <v>1.0416666666666667</v>
      </c>
      <c r="E125" s="74">
        <f t="shared" si="28"/>
        <v>-1.1243750000000001</v>
      </c>
      <c r="F125" s="74">
        <f t="shared" si="29"/>
        <v>-0.75875000000000004</v>
      </c>
      <c r="G125" s="74">
        <f t="shared" si="30"/>
        <v>1.575</v>
      </c>
      <c r="H125" s="75">
        <f t="shared" si="31"/>
        <v>1.31</v>
      </c>
      <c r="I125" s="74">
        <f t="shared" si="32"/>
        <v>2.125</v>
      </c>
      <c r="J125" s="74">
        <f t="shared" si="33"/>
        <v>1.76</v>
      </c>
    </row>
    <row r="126" spans="2:10">
      <c r="B126" s="2">
        <v>2011</v>
      </c>
      <c r="C126" s="74">
        <f t="shared" si="26"/>
        <v>1.05</v>
      </c>
      <c r="D126" s="75">
        <f t="shared" si="27"/>
        <v>1.0416666666666667</v>
      </c>
      <c r="E126" s="74">
        <f t="shared" si="28"/>
        <v>-1.1952499999999999</v>
      </c>
      <c r="F126" s="74">
        <f t="shared" si="29"/>
        <v>-0.78949999999999998</v>
      </c>
      <c r="G126" s="74">
        <f t="shared" si="30"/>
        <v>1.6279999999999999</v>
      </c>
      <c r="H126" s="75">
        <f t="shared" si="31"/>
        <v>1.3330000000000002</v>
      </c>
      <c r="I126" s="74">
        <f t="shared" si="32"/>
        <v>2.1959999999999997</v>
      </c>
      <c r="J126" s="74">
        <f t="shared" si="33"/>
        <v>1.7909999999999999</v>
      </c>
    </row>
    <row r="127" spans="2:10">
      <c r="B127" s="2">
        <v>2012</v>
      </c>
      <c r="C127" s="74">
        <f t="shared" si="26"/>
        <v>1.05</v>
      </c>
      <c r="D127" s="75">
        <f t="shared" si="27"/>
        <v>1.0416666666666667</v>
      </c>
      <c r="E127" s="74">
        <f t="shared" si="28"/>
        <v>-1.2661249999999999</v>
      </c>
      <c r="F127" s="74">
        <f t="shared" si="29"/>
        <v>-0.82024999999999992</v>
      </c>
      <c r="G127" s="74">
        <f t="shared" si="30"/>
        <v>1.6809999999999998</v>
      </c>
      <c r="H127" s="75">
        <f t="shared" si="31"/>
        <v>1.3560000000000001</v>
      </c>
      <c r="I127" s="74">
        <f t="shared" si="32"/>
        <v>2.2669999999999999</v>
      </c>
      <c r="J127" s="74">
        <f t="shared" si="33"/>
        <v>1.8220000000000001</v>
      </c>
    </row>
    <row r="128" spans="2:10">
      <c r="B128" s="2">
        <v>2013</v>
      </c>
      <c r="C128" s="74">
        <f t="shared" si="26"/>
        <v>1.05</v>
      </c>
      <c r="D128" s="75">
        <f t="shared" si="27"/>
        <v>1.0416666666666667</v>
      </c>
      <c r="E128" s="74">
        <f t="shared" si="28"/>
        <v>-1.337</v>
      </c>
      <c r="F128" s="74">
        <f t="shared" si="29"/>
        <v>-0.85099999999999998</v>
      </c>
      <c r="G128" s="74">
        <f t="shared" si="30"/>
        <v>1.734</v>
      </c>
      <c r="H128" s="75">
        <f t="shared" si="31"/>
        <v>1.379</v>
      </c>
      <c r="I128" s="74">
        <f t="shared" si="32"/>
        <v>2.3380000000000001</v>
      </c>
      <c r="J128" s="74">
        <f t="shared" si="33"/>
        <v>1.853</v>
      </c>
    </row>
    <row r="129" spans="2:20">
      <c r="B129" s="2">
        <v>2014</v>
      </c>
      <c r="C129" s="74">
        <f t="shared" si="26"/>
        <v>1.05</v>
      </c>
      <c r="D129" s="75">
        <f t="shared" si="27"/>
        <v>1.0416666666666667</v>
      </c>
      <c r="E129" s="74">
        <f t="shared" si="28"/>
        <v>-1.407875</v>
      </c>
      <c r="F129" s="74">
        <f t="shared" si="29"/>
        <v>-0.88175000000000003</v>
      </c>
      <c r="G129" s="74">
        <f t="shared" si="30"/>
        <v>1.7869999999999999</v>
      </c>
      <c r="H129" s="75">
        <f t="shared" si="31"/>
        <v>1.4020000000000001</v>
      </c>
      <c r="I129" s="74">
        <f t="shared" si="32"/>
        <v>2.4089999999999998</v>
      </c>
      <c r="J129" s="74">
        <f t="shared" si="33"/>
        <v>1.8840000000000001</v>
      </c>
    </row>
    <row r="130" spans="2:20">
      <c r="B130" s="86">
        <v>2015</v>
      </c>
      <c r="C130" s="88">
        <f>C129</f>
        <v>1.05</v>
      </c>
      <c r="D130" s="87">
        <f t="shared" si="27"/>
        <v>1.0416666666666667</v>
      </c>
      <c r="E130" s="88">
        <f t="shared" si="28"/>
        <v>-1.47875</v>
      </c>
      <c r="F130" s="88">
        <f t="shared" si="29"/>
        <v>-0.91249999999999998</v>
      </c>
      <c r="G130" s="88">
        <f t="shared" si="30"/>
        <v>1.8399999999999999</v>
      </c>
      <c r="H130" s="87">
        <f t="shared" si="31"/>
        <v>1.425</v>
      </c>
      <c r="I130" s="88">
        <f t="shared" si="32"/>
        <v>2.48</v>
      </c>
      <c r="J130" s="88">
        <f t="shared" si="33"/>
        <v>1.915</v>
      </c>
    </row>
    <row r="131" spans="2:20">
      <c r="B131" s="2">
        <v>2016</v>
      </c>
      <c r="C131" s="74">
        <f>C130</f>
        <v>1.05</v>
      </c>
      <c r="D131" s="75">
        <f>D130</f>
        <v>1.0416666666666667</v>
      </c>
      <c r="E131" s="74">
        <f t="shared" si="28"/>
        <v>-1.5496249999999998</v>
      </c>
      <c r="F131" s="74">
        <f t="shared" si="29"/>
        <v>-0.94324999999999992</v>
      </c>
      <c r="G131" s="74">
        <f t="shared" si="30"/>
        <v>1.8929999999999998</v>
      </c>
      <c r="H131" s="75">
        <f t="shared" si="31"/>
        <v>1.448</v>
      </c>
      <c r="I131" s="74">
        <f t="shared" si="32"/>
        <v>2.5510000000000002</v>
      </c>
      <c r="J131" s="74">
        <f t="shared" si="33"/>
        <v>1.9460000000000002</v>
      </c>
    </row>
    <row r="132" spans="2:20">
      <c r="B132" s="2">
        <v>2017</v>
      </c>
      <c r="C132" s="74">
        <f>C131</f>
        <v>1.05</v>
      </c>
      <c r="D132" s="75">
        <f>D131</f>
        <v>1.0416666666666667</v>
      </c>
      <c r="E132" s="74">
        <f t="shared" si="28"/>
        <v>-1.6204999999999998</v>
      </c>
      <c r="F132" s="74">
        <f t="shared" si="29"/>
        <v>-0.97399999999999998</v>
      </c>
      <c r="G132" s="74">
        <f t="shared" si="30"/>
        <v>1.9459999999999997</v>
      </c>
      <c r="H132" s="75">
        <f t="shared" si="31"/>
        <v>1.4710000000000001</v>
      </c>
      <c r="I132" s="74">
        <f t="shared" si="32"/>
        <v>2.6219999999999999</v>
      </c>
      <c r="J132" s="74">
        <f t="shared" si="33"/>
        <v>1.9770000000000001</v>
      </c>
    </row>
    <row r="133" spans="2:20">
      <c r="B133" s="2">
        <v>2018</v>
      </c>
      <c r="C133" s="74">
        <f>C132</f>
        <v>1.05</v>
      </c>
      <c r="D133" s="75">
        <f>D132</f>
        <v>1.0416666666666667</v>
      </c>
      <c r="E133" s="74">
        <f t="shared" si="28"/>
        <v>-1.6913749999999999</v>
      </c>
      <c r="F133" s="74">
        <f t="shared" si="29"/>
        <v>-1.00475</v>
      </c>
      <c r="G133" s="74">
        <f t="shared" si="30"/>
        <v>1.9989999999999997</v>
      </c>
      <c r="H133" s="75">
        <f t="shared" si="31"/>
        <v>1.494</v>
      </c>
      <c r="I133" s="74">
        <f t="shared" si="32"/>
        <v>2.6930000000000001</v>
      </c>
      <c r="J133" s="74">
        <f t="shared" si="33"/>
        <v>2.008</v>
      </c>
    </row>
    <row r="134" spans="2:20">
      <c r="E134">
        <f>($C$90-$C$89)/10*(B134-$B$110)-0.77</f>
        <v>140.62562499999999</v>
      </c>
    </row>
    <row r="135" spans="2:20">
      <c r="E135">
        <f>($C$90-$C$89)/10*(B135-$B$110)-0.77</f>
        <v>140.62562499999999</v>
      </c>
    </row>
    <row r="136" spans="2:20">
      <c r="E136">
        <f>($C$90-$C$89)/10*(B136-$B$110)-0.77</f>
        <v>140.62562499999999</v>
      </c>
    </row>
    <row r="137" spans="2:20">
      <c r="E137">
        <f>($C$90-$C$89)/10*(B137-$B$110)-0.77</f>
        <v>140.62562499999999</v>
      </c>
    </row>
    <row r="138" spans="2:20">
      <c r="E138">
        <f>($C$90-$C$89)/10*(B138-$B$110)-0.77</f>
        <v>140.62562499999999</v>
      </c>
    </row>
    <row r="143" spans="2:20">
      <c r="B143" s="3"/>
      <c r="C143" s="3" t="s">
        <v>329</v>
      </c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2:20">
      <c r="B144" s="3"/>
      <c r="C144" s="32" t="s">
        <v>318</v>
      </c>
      <c r="D144" s="67"/>
      <c r="E144" s="67"/>
      <c r="F144" s="3"/>
      <c r="G144" s="3"/>
      <c r="H144" s="3"/>
      <c r="I144" s="3"/>
      <c r="J144" s="3"/>
      <c r="K144" s="3" t="s">
        <v>326</v>
      </c>
      <c r="L144" s="3"/>
      <c r="M144" s="3"/>
      <c r="N144" s="3"/>
      <c r="O144" s="3" t="s">
        <v>353</v>
      </c>
      <c r="P144" s="3"/>
      <c r="Q144" s="3"/>
      <c r="R144" s="3"/>
      <c r="S144" s="3"/>
      <c r="T144" s="3"/>
    </row>
    <row r="145" spans="2:20">
      <c r="B145" s="3"/>
      <c r="C145" s="42" t="s">
        <v>295</v>
      </c>
      <c r="D145" s="42" t="s">
        <v>297</v>
      </c>
      <c r="E145" s="42" t="s">
        <v>327</v>
      </c>
      <c r="F145" s="67" t="s">
        <v>355</v>
      </c>
      <c r="G145" s="3"/>
      <c r="H145" s="3"/>
      <c r="I145" s="3"/>
      <c r="J145" s="3"/>
      <c r="K145" s="42" t="s">
        <v>328</v>
      </c>
      <c r="L145" s="67" t="s">
        <v>355</v>
      </c>
      <c r="M145" s="3"/>
      <c r="N145" s="3"/>
      <c r="O145" s="3"/>
      <c r="P145" s="3"/>
      <c r="Q145" s="3"/>
      <c r="R145" s="3"/>
      <c r="S145" s="3"/>
      <c r="T145" s="3"/>
    </row>
    <row r="146" spans="2:20">
      <c r="B146" s="68" t="s">
        <v>304</v>
      </c>
      <c r="C146" s="66">
        <v>0.59050000000000002</v>
      </c>
      <c r="D146" s="66">
        <v>0</v>
      </c>
      <c r="E146" s="66">
        <v>0.59050000000000002</v>
      </c>
      <c r="F146" s="69">
        <f>AVERAGE(E$146:E146)</f>
        <v>0.59050000000000002</v>
      </c>
      <c r="G146" s="3"/>
      <c r="H146" s="68" t="s">
        <v>304</v>
      </c>
      <c r="I146" s="68" t="s">
        <v>356</v>
      </c>
      <c r="J146" s="3">
        <v>24</v>
      </c>
      <c r="K146" s="66">
        <v>0.57830912500000009</v>
      </c>
      <c r="L146" s="69">
        <f>AVERAGE(K$146:K146)</f>
        <v>0.57830912500000009</v>
      </c>
      <c r="M146" s="3">
        <v>22</v>
      </c>
      <c r="N146" s="3"/>
      <c r="O146" s="3"/>
      <c r="P146" s="3"/>
      <c r="Q146" s="3"/>
      <c r="R146" s="3"/>
      <c r="S146" s="3"/>
      <c r="T146" s="3"/>
    </row>
    <row r="147" spans="2:20">
      <c r="B147" s="68" t="s">
        <v>303</v>
      </c>
      <c r="C147" s="66">
        <v>0.5625</v>
      </c>
      <c r="D147" s="66">
        <v>0</v>
      </c>
      <c r="E147" s="66">
        <v>0.5625</v>
      </c>
      <c r="F147" s="69">
        <f>AVERAGE(E$146:E147)</f>
        <v>0.57650000000000001</v>
      </c>
      <c r="G147" s="3"/>
      <c r="H147" s="68" t="s">
        <v>303</v>
      </c>
      <c r="I147" s="68" t="s">
        <v>356</v>
      </c>
      <c r="J147" s="3">
        <f>J146+24</f>
        <v>48</v>
      </c>
      <c r="K147" s="66">
        <v>0.53148375000000003</v>
      </c>
      <c r="L147" s="69">
        <f>AVERAGE(K$146:K147)</f>
        <v>0.55489643750000006</v>
      </c>
      <c r="M147" s="3">
        <v>26</v>
      </c>
      <c r="N147" s="3"/>
      <c r="O147" s="3"/>
      <c r="P147" s="3"/>
      <c r="Q147" s="3"/>
      <c r="R147" s="3"/>
      <c r="S147" s="3"/>
      <c r="T147" s="3"/>
    </row>
    <row r="148" spans="2:20">
      <c r="B148" s="68" t="s">
        <v>305</v>
      </c>
      <c r="C148" s="66">
        <v>0.43099999999999999</v>
      </c>
      <c r="D148" s="66">
        <v>0</v>
      </c>
      <c r="E148" s="66">
        <v>0.43099999999999999</v>
      </c>
      <c r="F148" s="69">
        <f>AVERAGE(E$146:E148)</f>
        <v>0.52800000000000002</v>
      </c>
      <c r="G148" s="3"/>
      <c r="H148" s="68" t="s">
        <v>305</v>
      </c>
      <c r="I148" s="68" t="s">
        <v>356</v>
      </c>
      <c r="J148" s="3">
        <f>J147+24</f>
        <v>72</v>
      </c>
      <c r="K148" s="66">
        <v>0.39447399999999999</v>
      </c>
      <c r="L148" s="69">
        <f>AVERAGE(K$146:K148)</f>
        <v>0.50142229166666674</v>
      </c>
      <c r="M148" s="3">
        <v>24</v>
      </c>
      <c r="N148" s="3"/>
      <c r="O148" s="3"/>
      <c r="P148" s="3"/>
      <c r="Q148" s="3"/>
      <c r="R148" s="3"/>
      <c r="S148" s="3"/>
      <c r="T148" s="3"/>
    </row>
    <row r="149" spans="2:20">
      <c r="B149" s="68" t="s">
        <v>309</v>
      </c>
      <c r="C149" s="66">
        <v>0</v>
      </c>
      <c r="D149" s="66">
        <v>0.372</v>
      </c>
      <c r="E149" s="66">
        <v>0.372</v>
      </c>
      <c r="F149" s="69">
        <f>AVERAGE(E$146:E149)</f>
        <v>0.48899999999999999</v>
      </c>
      <c r="G149" s="3"/>
      <c r="H149" s="68" t="s">
        <v>309</v>
      </c>
      <c r="I149" s="68" t="s">
        <v>357</v>
      </c>
      <c r="J149" s="3">
        <f t="shared" ref="J149:J157" si="34">J148+24</f>
        <v>96</v>
      </c>
      <c r="K149" s="66">
        <v>0.36901874999999995</v>
      </c>
      <c r="L149" s="69">
        <f>AVERAGE(K$146:K149)</f>
        <v>0.46832140625000002</v>
      </c>
      <c r="M149" s="3">
        <v>23</v>
      </c>
      <c r="N149" s="3"/>
      <c r="O149" s="3"/>
      <c r="P149" s="3"/>
      <c r="Q149" s="3"/>
      <c r="R149" s="3"/>
      <c r="S149" s="3"/>
      <c r="T149" s="3"/>
    </row>
    <row r="150" spans="2:20">
      <c r="B150" s="68" t="s">
        <v>310</v>
      </c>
      <c r="C150" s="66">
        <v>0</v>
      </c>
      <c r="D150" s="66">
        <v>0.35100000000000003</v>
      </c>
      <c r="E150" s="66">
        <v>0.35100000000000003</v>
      </c>
      <c r="F150" s="69">
        <f>AVERAGE(E$146:E150)</f>
        <v>0.46139999999999998</v>
      </c>
      <c r="G150" s="3"/>
      <c r="H150" s="68" t="s">
        <v>310</v>
      </c>
      <c r="I150" s="68" t="s">
        <v>357</v>
      </c>
      <c r="J150" s="3">
        <f t="shared" si="34"/>
        <v>120</v>
      </c>
      <c r="K150" s="66">
        <v>0.33808300000000002</v>
      </c>
      <c r="L150" s="69">
        <f>AVERAGE(K$146:K150)</f>
        <v>0.44227372500000001</v>
      </c>
      <c r="M150" s="3">
        <v>22</v>
      </c>
      <c r="N150" s="3"/>
      <c r="O150" s="3"/>
      <c r="P150" s="3"/>
      <c r="Q150" s="3"/>
      <c r="R150" s="3"/>
      <c r="S150" s="3"/>
      <c r="T150" s="3"/>
    </row>
    <row r="151" spans="2:20">
      <c r="B151" s="68" t="s">
        <v>302</v>
      </c>
      <c r="C151" s="66">
        <v>0.31225000000000003</v>
      </c>
      <c r="D151" s="66">
        <v>0</v>
      </c>
      <c r="E151" s="66">
        <v>0.31225000000000003</v>
      </c>
      <c r="F151" s="69">
        <f>AVERAGE(E$146:E151)</f>
        <v>0.43654166666666666</v>
      </c>
      <c r="G151" s="3"/>
      <c r="H151" s="68" t="s">
        <v>302</v>
      </c>
      <c r="I151" s="68" t="s">
        <v>356</v>
      </c>
      <c r="J151" s="3">
        <f t="shared" si="34"/>
        <v>144</v>
      </c>
      <c r="K151" s="66">
        <v>0.26025987500000003</v>
      </c>
      <c r="L151" s="69">
        <f>AVERAGE(K$146:K151)</f>
        <v>0.41193808333333332</v>
      </c>
      <c r="M151" s="3">
        <v>26</v>
      </c>
      <c r="N151" s="3"/>
      <c r="O151" s="3"/>
      <c r="P151" s="3"/>
      <c r="Q151" s="3"/>
      <c r="R151" s="3"/>
      <c r="S151" s="3"/>
      <c r="T151" s="3"/>
    </row>
    <row r="152" spans="2:20">
      <c r="B152" s="68" t="s">
        <v>308</v>
      </c>
      <c r="C152" s="66">
        <v>0</v>
      </c>
      <c r="D152" s="66">
        <v>0.28425</v>
      </c>
      <c r="E152" s="66">
        <v>0.28425</v>
      </c>
      <c r="F152" s="69">
        <f>AVERAGE(E$146:E152)</f>
        <v>0.41478571428571431</v>
      </c>
      <c r="G152" s="3"/>
      <c r="H152" s="68" t="s">
        <v>308</v>
      </c>
      <c r="I152" s="68" t="s">
        <v>357</v>
      </c>
      <c r="J152" s="3">
        <f t="shared" si="34"/>
        <v>168</v>
      </c>
      <c r="K152" s="66">
        <v>0.24758137500000002</v>
      </c>
      <c r="L152" s="69">
        <f>AVERAGE(K$146:K152)</f>
        <v>0.38845855357142861</v>
      </c>
      <c r="M152" s="3">
        <v>25</v>
      </c>
      <c r="N152" s="3"/>
      <c r="O152" s="3"/>
      <c r="P152" s="3"/>
      <c r="Q152" s="3"/>
      <c r="R152" s="3"/>
      <c r="S152" s="3"/>
      <c r="T152" s="3"/>
    </row>
    <row r="153" spans="2:20">
      <c r="B153" s="68" t="s">
        <v>311</v>
      </c>
      <c r="C153" s="66">
        <v>8.8249999999999995E-2</v>
      </c>
      <c r="D153" s="66">
        <v>0.26524999999999999</v>
      </c>
      <c r="E153" s="66">
        <v>0.26524999999999999</v>
      </c>
      <c r="F153" s="69">
        <f>AVERAGE(E$146:E153)</f>
        <v>0.39609375000000002</v>
      </c>
      <c r="G153" s="3"/>
      <c r="H153" s="68" t="s">
        <v>311</v>
      </c>
      <c r="I153" s="68" t="s">
        <v>357</v>
      </c>
      <c r="J153" s="3">
        <f t="shared" si="34"/>
        <v>192</v>
      </c>
      <c r="K153" s="66">
        <v>0.18655075000000002</v>
      </c>
      <c r="L153" s="69">
        <f>AVERAGE(K$146:K153)</f>
        <v>0.36322007812500001</v>
      </c>
      <c r="M153" s="3">
        <v>25</v>
      </c>
      <c r="N153" s="3"/>
      <c r="O153" s="3"/>
      <c r="P153" s="3"/>
      <c r="Q153" s="3"/>
      <c r="R153" s="3"/>
      <c r="S153" s="3"/>
      <c r="T153" s="3"/>
    </row>
    <row r="154" spans="2:20">
      <c r="B154" s="68" t="s">
        <v>301</v>
      </c>
      <c r="C154" s="66">
        <v>0.24475</v>
      </c>
      <c r="D154" s="66">
        <v>9.9250000000000005E-2</v>
      </c>
      <c r="E154" s="66">
        <v>0.24475</v>
      </c>
      <c r="F154" s="69">
        <f>AVERAGE(E$146:E154)</f>
        <v>0.37927777777777777</v>
      </c>
      <c r="G154" s="3"/>
      <c r="H154" s="68" t="s">
        <v>301</v>
      </c>
      <c r="I154" s="68" t="s">
        <v>356</v>
      </c>
      <c r="J154" s="3">
        <f t="shared" si="34"/>
        <v>216</v>
      </c>
      <c r="K154" s="66">
        <v>0.15887162499999999</v>
      </c>
      <c r="L154" s="69">
        <f>AVERAGE(K$146:K154)</f>
        <v>0.34051469444444449</v>
      </c>
      <c r="M154" s="3">
        <v>22</v>
      </c>
      <c r="N154" s="3"/>
      <c r="O154" s="3"/>
      <c r="P154" s="3"/>
      <c r="Q154" s="3"/>
      <c r="R154" s="3"/>
      <c r="S154" s="3"/>
      <c r="T154" s="3"/>
    </row>
    <row r="155" spans="2:20">
      <c r="B155" s="68" t="s">
        <v>306</v>
      </c>
      <c r="C155" s="66">
        <v>0.20774999999999999</v>
      </c>
      <c r="D155" s="66">
        <v>6.3750000000000001E-2</v>
      </c>
      <c r="E155" s="66">
        <v>0.20774999999999999</v>
      </c>
      <c r="F155" s="69">
        <f>AVERAGE(E$146:E155)</f>
        <v>0.36212499999999997</v>
      </c>
      <c r="G155" s="3"/>
      <c r="H155" s="68" t="s">
        <v>306</v>
      </c>
      <c r="I155" s="68" t="s">
        <v>356</v>
      </c>
      <c r="J155" s="3">
        <f t="shared" si="34"/>
        <v>240</v>
      </c>
      <c r="K155" s="66">
        <v>0.10243987499999999</v>
      </c>
      <c r="L155" s="69">
        <f>AVERAGE(K$146:K155)</f>
        <v>0.3167072125</v>
      </c>
      <c r="M155" s="3">
        <v>26</v>
      </c>
      <c r="N155" s="3"/>
      <c r="O155" s="3"/>
      <c r="P155" s="3"/>
      <c r="Q155" s="3"/>
      <c r="R155" s="3"/>
      <c r="S155" s="3"/>
      <c r="T155" s="3"/>
    </row>
    <row r="156" spans="2:20">
      <c r="B156" s="68" t="s">
        <v>307</v>
      </c>
      <c r="C156" s="66">
        <v>0.12975000000000003</v>
      </c>
      <c r="D156" s="66">
        <v>0.15925</v>
      </c>
      <c r="E156" s="66">
        <v>0.15925</v>
      </c>
      <c r="F156" s="69">
        <f>AVERAGE(E$146:E156)</f>
        <v>0.3436818181818182</v>
      </c>
      <c r="G156" s="3"/>
      <c r="H156" s="68" t="s">
        <v>307</v>
      </c>
      <c r="I156" s="68" t="s">
        <v>357</v>
      </c>
      <c r="J156" s="3">
        <f t="shared" si="34"/>
        <v>264</v>
      </c>
      <c r="K156" s="66">
        <v>6.8722875000000003E-2</v>
      </c>
      <c r="L156" s="69">
        <f>AVERAGE(K$146:K156)</f>
        <v>0.29416318181818185</v>
      </c>
      <c r="M156" s="3">
        <v>25</v>
      </c>
      <c r="N156" s="3"/>
      <c r="O156" s="3"/>
      <c r="P156" s="3"/>
      <c r="Q156" s="3"/>
      <c r="R156" s="3"/>
      <c r="S156" s="3"/>
      <c r="T156" s="3"/>
    </row>
    <row r="157" spans="2:20">
      <c r="B157" s="68" t="s">
        <v>325</v>
      </c>
      <c r="C157" s="66">
        <v>0.15200000000000002</v>
      </c>
      <c r="D157" s="66">
        <v>0.13724999999999998</v>
      </c>
      <c r="E157" s="66">
        <v>0.15200000000000002</v>
      </c>
      <c r="F157" s="69">
        <f>AVERAGE(E$146:E157)</f>
        <v>0.32770833333333332</v>
      </c>
      <c r="G157" s="3"/>
      <c r="H157" s="68" t="s">
        <v>325</v>
      </c>
      <c r="I157" s="68" t="s">
        <v>356</v>
      </c>
      <c r="J157" s="3">
        <f t="shared" si="34"/>
        <v>288</v>
      </c>
      <c r="K157" s="66">
        <v>4.6761500000000011E-2</v>
      </c>
      <c r="L157" s="69">
        <f>AVERAGE(K$146:K157)</f>
        <v>0.27354637500000006</v>
      </c>
      <c r="M157" s="3">
        <v>25</v>
      </c>
      <c r="N157" s="3"/>
      <c r="O157" s="3"/>
      <c r="P157" s="3"/>
      <c r="Q157" s="3"/>
      <c r="R157" s="3"/>
      <c r="S157" s="3"/>
      <c r="T157" s="3"/>
    </row>
    <row r="158" spans="2:20">
      <c r="B158" s="68" t="s">
        <v>320</v>
      </c>
      <c r="C158" s="66">
        <f>_xlfn.AGGREGATE(1,5,C146:C157)</f>
        <v>0.2265625</v>
      </c>
      <c r="D158" s="66">
        <f>_xlfn.AGGREGATE(1,5,D146:D157)</f>
        <v>0.14433333333333331</v>
      </c>
      <c r="E158" s="66">
        <f>_xlfn.AGGREGATE(1,5,E146:E157)</f>
        <v>0.32770833333333332</v>
      </c>
      <c r="F158" s="3"/>
      <c r="G158" s="3"/>
      <c r="H158" s="68" t="s">
        <v>320</v>
      </c>
      <c r="I158" s="3"/>
      <c r="J158" s="83">
        <f>_xlfn.AGGREGATE(1,5,J146:J157)</f>
        <v>156</v>
      </c>
      <c r="K158" s="66">
        <f>_xlfn.AGGREGATE(1,5,K146:K157)</f>
        <v>0.27354637500000006</v>
      </c>
      <c r="L158" s="3"/>
      <c r="M158" s="83">
        <f>SUM(M146:M157)</f>
        <v>291</v>
      </c>
      <c r="N158" s="3"/>
      <c r="O158" s="3"/>
      <c r="P158" s="3"/>
      <c r="Q158" s="3"/>
      <c r="R158" s="3"/>
      <c r="S158" s="3"/>
      <c r="T158" s="3"/>
    </row>
    <row r="159" spans="2:20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2:20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2:20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 t="s">
        <v>350</v>
      </c>
      <c r="P161" s="3"/>
      <c r="Q161" s="3"/>
      <c r="R161" s="3"/>
      <c r="S161" s="3"/>
      <c r="T161" s="3"/>
    </row>
    <row r="162" spans="2:20">
      <c r="B162" s="3"/>
      <c r="C162" s="3"/>
      <c r="D162" s="3" t="s">
        <v>348</v>
      </c>
      <c r="E162" s="3" t="s">
        <v>335</v>
      </c>
      <c r="F162" s="3"/>
      <c r="G162" s="3"/>
      <c r="H162" s="3"/>
      <c r="I162" s="3"/>
      <c r="J162" s="3" t="s">
        <v>352</v>
      </c>
      <c r="K162" s="3"/>
      <c r="L162" s="3"/>
      <c r="M162" s="3"/>
      <c r="N162" s="3"/>
      <c r="O162" s="3"/>
      <c r="P162" s="3" t="s">
        <v>335</v>
      </c>
      <c r="Q162" s="3"/>
      <c r="R162" s="3" t="s">
        <v>336</v>
      </c>
      <c r="S162" s="3"/>
      <c r="T162" s="3"/>
    </row>
    <row r="163" spans="2:20">
      <c r="B163" s="3"/>
      <c r="C163" s="3"/>
      <c r="D163" s="3"/>
      <c r="E163" s="3" t="s">
        <v>295</v>
      </c>
      <c r="F163" s="3" t="s">
        <v>297</v>
      </c>
      <c r="G163" s="3" t="s">
        <v>295</v>
      </c>
      <c r="H163" s="3" t="s">
        <v>297</v>
      </c>
      <c r="I163" s="3" t="s">
        <v>358</v>
      </c>
      <c r="J163" s="3" t="s">
        <v>295</v>
      </c>
      <c r="K163" s="3" t="s">
        <v>297</v>
      </c>
      <c r="L163" s="3" t="s">
        <v>295</v>
      </c>
      <c r="M163" s="3" t="s">
        <v>297</v>
      </c>
      <c r="N163" s="3" t="s">
        <v>358</v>
      </c>
      <c r="O163" s="3"/>
      <c r="P163" s="3" t="s">
        <v>295</v>
      </c>
      <c r="Q163" s="3" t="s">
        <v>297</v>
      </c>
      <c r="R163" s="3" t="s">
        <v>295</v>
      </c>
      <c r="S163" s="3" t="s">
        <v>297</v>
      </c>
      <c r="T163" s="3"/>
    </row>
    <row r="164" spans="2:20">
      <c r="B164" s="3"/>
      <c r="C164" s="3"/>
      <c r="D164" s="3"/>
      <c r="E164" s="3" t="s">
        <v>341</v>
      </c>
      <c r="F164" s="3" t="s">
        <v>341</v>
      </c>
      <c r="G164" s="3" t="s">
        <v>342</v>
      </c>
      <c r="H164" s="3" t="s">
        <v>342</v>
      </c>
      <c r="I164" s="3" t="s">
        <v>342</v>
      </c>
      <c r="J164" s="3" t="s">
        <v>341</v>
      </c>
      <c r="K164" s="3" t="s">
        <v>341</v>
      </c>
      <c r="L164" s="3" t="s">
        <v>342</v>
      </c>
      <c r="M164" s="3" t="s">
        <v>342</v>
      </c>
      <c r="N164" s="3" t="s">
        <v>342</v>
      </c>
      <c r="O164" s="3"/>
      <c r="P164" s="3" t="s">
        <v>341</v>
      </c>
      <c r="Q164" s="3" t="s">
        <v>342</v>
      </c>
      <c r="R164" s="3" t="s">
        <v>341</v>
      </c>
      <c r="S164" s="3" t="s">
        <v>342</v>
      </c>
      <c r="T164" s="3"/>
    </row>
    <row r="165" spans="2:20">
      <c r="B165" s="3"/>
      <c r="C165" s="3" t="s">
        <v>354</v>
      </c>
      <c r="D165" s="3">
        <v>1995</v>
      </c>
      <c r="E165" s="3">
        <v>1.05</v>
      </c>
      <c r="F165" s="81">
        <v>1.0416666666666667</v>
      </c>
      <c r="G165" s="81">
        <v>0.03</v>
      </c>
      <c r="H165" s="81">
        <v>0.15</v>
      </c>
      <c r="I165" s="81">
        <f>(G165+H165)/2</f>
        <v>0.09</v>
      </c>
      <c r="J165" s="81">
        <v>0.7</v>
      </c>
      <c r="K165" s="81">
        <v>0.64</v>
      </c>
      <c r="L165" s="81">
        <v>0.95499999999999996</v>
      </c>
      <c r="M165" s="81">
        <v>0.86</v>
      </c>
      <c r="N165" s="81">
        <f>(L165+M165)/2</f>
        <v>0.90749999999999997</v>
      </c>
      <c r="O165" s="3"/>
      <c r="P165" s="3">
        <v>0.25</v>
      </c>
      <c r="Q165" s="3">
        <v>0.25</v>
      </c>
      <c r="R165" s="3">
        <v>0.75</v>
      </c>
      <c r="S165" s="3">
        <v>0.75</v>
      </c>
      <c r="T165" s="3"/>
    </row>
    <row r="166" spans="2:20">
      <c r="B166" s="3"/>
      <c r="C166" s="3" t="s">
        <v>235</v>
      </c>
      <c r="D166" s="3">
        <v>1996</v>
      </c>
      <c r="E166" s="3">
        <v>1.05</v>
      </c>
      <c r="F166" s="81">
        <v>1.0416666666666667</v>
      </c>
      <c r="G166" s="81">
        <v>-4.9875000000000003E-2</v>
      </c>
      <c r="H166" s="81">
        <v>7.4999999999999997E-2</v>
      </c>
      <c r="I166" s="81">
        <f t="shared" ref="I166:I183" si="35">(G166+H166)/2</f>
        <v>1.2562499999999997E-2</v>
      </c>
      <c r="J166" s="81">
        <v>0.76100000000000001</v>
      </c>
      <c r="K166" s="81">
        <v>0.69550000000000001</v>
      </c>
      <c r="L166" s="81">
        <v>1.0365</v>
      </c>
      <c r="M166" s="81">
        <v>0.9345</v>
      </c>
      <c r="N166" s="81">
        <f t="shared" ref="N166:N183" si="36">(L166+M166)/2</f>
        <v>0.98550000000000004</v>
      </c>
      <c r="O166" s="3"/>
      <c r="P166" s="3">
        <v>0.25</v>
      </c>
      <c r="Q166" s="3">
        <v>0.25</v>
      </c>
      <c r="R166" s="3">
        <v>0.75</v>
      </c>
      <c r="S166" s="3">
        <v>0.75</v>
      </c>
      <c r="T166" s="3"/>
    </row>
    <row r="167" spans="2:20">
      <c r="B167" s="3"/>
      <c r="C167" s="3" t="s">
        <v>234</v>
      </c>
      <c r="D167" s="3">
        <v>1997</v>
      </c>
      <c r="E167" s="3">
        <v>1.05</v>
      </c>
      <c r="F167" s="81">
        <v>1.0416666666666667</v>
      </c>
      <c r="G167" s="81">
        <v>-0.12975</v>
      </c>
      <c r="H167" s="81">
        <v>0</v>
      </c>
      <c r="I167" s="81">
        <f t="shared" si="35"/>
        <v>-6.4875000000000002E-2</v>
      </c>
      <c r="J167" s="81">
        <v>0.82199999999999995</v>
      </c>
      <c r="K167" s="81">
        <v>0.751</v>
      </c>
      <c r="L167" s="81">
        <v>1.1179999999999999</v>
      </c>
      <c r="M167" s="81">
        <v>1.0089999999999999</v>
      </c>
      <c r="N167" s="81">
        <f t="shared" si="36"/>
        <v>1.0634999999999999</v>
      </c>
      <c r="O167" s="3"/>
      <c r="P167" s="3"/>
      <c r="Q167" s="3"/>
      <c r="R167" s="3"/>
      <c r="S167" s="3"/>
      <c r="T167" s="3"/>
    </row>
    <row r="168" spans="2:20">
      <c r="B168" s="3"/>
      <c r="C168" s="3" t="s">
        <v>233</v>
      </c>
      <c r="D168" s="3">
        <v>1998</v>
      </c>
      <c r="E168" s="3">
        <v>1.05</v>
      </c>
      <c r="F168" s="81">
        <v>1.0416666666666667</v>
      </c>
      <c r="G168" s="81">
        <v>-0.20962500000000001</v>
      </c>
      <c r="H168" s="81">
        <v>-7.4999999999999983E-2</v>
      </c>
      <c r="I168" s="81">
        <f t="shared" si="35"/>
        <v>-0.14231250000000001</v>
      </c>
      <c r="J168" s="81">
        <v>0.88300000000000001</v>
      </c>
      <c r="K168" s="81">
        <v>0.80649999999999999</v>
      </c>
      <c r="L168" s="81">
        <v>1.1995</v>
      </c>
      <c r="M168" s="81">
        <v>1.0834999999999999</v>
      </c>
      <c r="N168" s="81">
        <f t="shared" si="36"/>
        <v>1.1415</v>
      </c>
      <c r="O168" s="3"/>
      <c r="P168" s="3"/>
      <c r="Q168" s="3"/>
      <c r="R168" s="3"/>
      <c r="S168" s="3"/>
      <c r="T168" s="3"/>
    </row>
    <row r="169" spans="2:20">
      <c r="B169" s="3"/>
      <c r="C169" s="3" t="s">
        <v>232</v>
      </c>
      <c r="D169" s="3">
        <v>1999</v>
      </c>
      <c r="E169" s="3">
        <v>1.05</v>
      </c>
      <c r="F169" s="81">
        <v>1.0416666666666667</v>
      </c>
      <c r="G169" s="81">
        <v>-0.28949999999999998</v>
      </c>
      <c r="H169" s="81">
        <v>-0.15</v>
      </c>
      <c r="I169" s="81">
        <f t="shared" si="35"/>
        <v>-0.21975</v>
      </c>
      <c r="J169" s="81">
        <v>0.94399999999999995</v>
      </c>
      <c r="K169" s="81">
        <v>0.86199999999999988</v>
      </c>
      <c r="L169" s="81">
        <v>1.2809999999999999</v>
      </c>
      <c r="M169" s="81">
        <v>1.1579999999999999</v>
      </c>
      <c r="N169" s="81">
        <f t="shared" si="36"/>
        <v>1.2195</v>
      </c>
      <c r="O169" s="3"/>
      <c r="P169" s="3"/>
      <c r="Q169" s="3"/>
      <c r="R169" s="3"/>
      <c r="S169" s="3"/>
      <c r="T169" s="3"/>
    </row>
    <row r="170" spans="2:20">
      <c r="B170" s="3"/>
      <c r="C170" s="3" t="s">
        <v>231</v>
      </c>
      <c r="D170" s="3">
        <v>2000</v>
      </c>
      <c r="E170" s="3">
        <v>1.05</v>
      </c>
      <c r="F170" s="81">
        <v>1.0416666666666667</v>
      </c>
      <c r="G170" s="81">
        <v>-0.36937500000000001</v>
      </c>
      <c r="H170" s="81">
        <v>-0.22500000000000001</v>
      </c>
      <c r="I170" s="81">
        <f t="shared" si="35"/>
        <v>-0.29718749999999999</v>
      </c>
      <c r="J170" s="81">
        <v>1.0049999999999999</v>
      </c>
      <c r="K170" s="81">
        <v>0.91749999999999998</v>
      </c>
      <c r="L170" s="81">
        <v>1.3625</v>
      </c>
      <c r="M170" s="81">
        <v>1.2324999999999999</v>
      </c>
      <c r="N170" s="81">
        <f t="shared" si="36"/>
        <v>1.2974999999999999</v>
      </c>
      <c r="O170" s="3"/>
      <c r="P170" s="3"/>
      <c r="Q170" s="3"/>
      <c r="R170" s="3"/>
      <c r="S170" s="3"/>
      <c r="T170" s="3"/>
    </row>
    <row r="171" spans="2:20">
      <c r="B171" s="3"/>
      <c r="C171" s="3" t="s">
        <v>230</v>
      </c>
      <c r="D171" s="3">
        <v>2001</v>
      </c>
      <c r="E171" s="3">
        <v>1.05</v>
      </c>
      <c r="F171" s="81">
        <v>1.0416666666666667</v>
      </c>
      <c r="G171" s="81">
        <v>-0.44925000000000004</v>
      </c>
      <c r="H171" s="81">
        <v>-0.29999999999999993</v>
      </c>
      <c r="I171" s="81">
        <f t="shared" si="35"/>
        <v>-0.37462499999999999</v>
      </c>
      <c r="J171" s="81">
        <v>1.0660000000000001</v>
      </c>
      <c r="K171" s="81">
        <v>0.97299999999999986</v>
      </c>
      <c r="L171" s="81">
        <v>1.444</v>
      </c>
      <c r="M171" s="81">
        <v>1.3069999999999999</v>
      </c>
      <c r="N171" s="81">
        <f t="shared" si="36"/>
        <v>1.3754999999999999</v>
      </c>
      <c r="O171" s="3"/>
      <c r="P171" s="3"/>
      <c r="Q171" s="3"/>
      <c r="R171" s="3"/>
      <c r="S171" s="3"/>
      <c r="T171" s="3"/>
    </row>
    <row r="172" spans="2:20">
      <c r="B172" s="3"/>
      <c r="C172" s="3" t="s">
        <v>229</v>
      </c>
      <c r="D172" s="3">
        <v>2002</v>
      </c>
      <c r="E172" s="3">
        <v>1.05</v>
      </c>
      <c r="F172" s="81">
        <v>1.0416666666666667</v>
      </c>
      <c r="G172" s="81">
        <v>-0.52912499999999996</v>
      </c>
      <c r="H172" s="81">
        <v>-0.375</v>
      </c>
      <c r="I172" s="81">
        <f t="shared" si="35"/>
        <v>-0.45206249999999998</v>
      </c>
      <c r="J172" s="81">
        <v>1.127</v>
      </c>
      <c r="K172" s="81">
        <v>1.0284999999999997</v>
      </c>
      <c r="L172" s="81">
        <v>1.5255000000000001</v>
      </c>
      <c r="M172" s="81">
        <v>1.3815</v>
      </c>
      <c r="N172" s="81">
        <f t="shared" si="36"/>
        <v>1.4535</v>
      </c>
      <c r="O172" s="3"/>
      <c r="P172" s="3"/>
      <c r="Q172" s="3"/>
      <c r="R172" s="3"/>
      <c r="S172" s="3"/>
      <c r="T172" s="3"/>
    </row>
    <row r="173" spans="2:20">
      <c r="B173" s="3"/>
      <c r="C173" s="3" t="s">
        <v>228</v>
      </c>
      <c r="D173" s="3">
        <v>2003</v>
      </c>
      <c r="E173" s="3">
        <v>1.05</v>
      </c>
      <c r="F173" s="81">
        <v>1.0416666666666667</v>
      </c>
      <c r="G173" s="81">
        <v>-0.60899999999999999</v>
      </c>
      <c r="H173" s="81">
        <v>-0.44999999999999996</v>
      </c>
      <c r="I173" s="81">
        <f t="shared" si="35"/>
        <v>-0.52949999999999997</v>
      </c>
      <c r="J173" s="81">
        <v>1.1880000000000002</v>
      </c>
      <c r="K173" s="81">
        <v>1.0839999999999999</v>
      </c>
      <c r="L173" s="81">
        <v>1.607</v>
      </c>
      <c r="M173" s="81">
        <v>1.456</v>
      </c>
      <c r="N173" s="81">
        <f t="shared" si="36"/>
        <v>1.5314999999999999</v>
      </c>
      <c r="O173" s="3"/>
      <c r="P173" s="3"/>
      <c r="Q173" s="3"/>
      <c r="R173" s="3"/>
      <c r="S173" s="3"/>
      <c r="T173" s="3"/>
    </row>
    <row r="174" spans="2:20">
      <c r="B174" s="3"/>
      <c r="C174" s="3" t="s">
        <v>227</v>
      </c>
      <c r="D174" s="3">
        <v>2004</v>
      </c>
      <c r="E174" s="3">
        <v>1.05</v>
      </c>
      <c r="F174" s="81">
        <v>1.0416666666666667</v>
      </c>
      <c r="G174" s="81">
        <v>-0.68887500000000002</v>
      </c>
      <c r="H174" s="81">
        <v>-0.52499999999999991</v>
      </c>
      <c r="I174" s="81">
        <f t="shared" si="35"/>
        <v>-0.60693749999999991</v>
      </c>
      <c r="J174" s="81">
        <v>1.2490000000000001</v>
      </c>
      <c r="K174" s="81">
        <v>1.1395</v>
      </c>
      <c r="L174" s="81">
        <v>1.6884999999999999</v>
      </c>
      <c r="M174" s="81">
        <v>1.5305</v>
      </c>
      <c r="N174" s="81">
        <f t="shared" si="36"/>
        <v>1.6094999999999999</v>
      </c>
      <c r="O174" s="3"/>
      <c r="P174" s="3"/>
      <c r="Q174" s="3"/>
      <c r="R174" s="3"/>
      <c r="S174" s="3"/>
      <c r="T174" s="3"/>
    </row>
    <row r="175" spans="2:20">
      <c r="B175" s="3"/>
      <c r="C175" s="3" t="s">
        <v>226</v>
      </c>
      <c r="D175" s="3">
        <v>2005</v>
      </c>
      <c r="E175" s="3">
        <v>1.05</v>
      </c>
      <c r="F175" s="81">
        <v>1.0416666666666667</v>
      </c>
      <c r="G175" s="81">
        <v>-0.77</v>
      </c>
      <c r="H175" s="81">
        <v>-0.60499999999999998</v>
      </c>
      <c r="I175" s="81">
        <f t="shared" si="35"/>
        <v>-0.6875</v>
      </c>
      <c r="J175" s="81">
        <v>1.31</v>
      </c>
      <c r="K175" s="81">
        <v>1.1950000000000001</v>
      </c>
      <c r="L175" s="81">
        <v>1.77</v>
      </c>
      <c r="M175" s="81">
        <v>1.605</v>
      </c>
      <c r="N175" s="81">
        <f t="shared" si="36"/>
        <v>1.6875</v>
      </c>
      <c r="O175" s="3"/>
      <c r="P175" s="3"/>
      <c r="Q175" s="3"/>
      <c r="R175" s="3"/>
      <c r="S175" s="3"/>
      <c r="T175" s="3"/>
    </row>
    <row r="176" spans="2:20">
      <c r="B176" s="3"/>
      <c r="C176" s="3" t="s">
        <v>225</v>
      </c>
      <c r="D176" s="3">
        <v>2006</v>
      </c>
      <c r="E176" s="3">
        <v>1.05</v>
      </c>
      <c r="F176" s="81">
        <v>1.0416666666666667</v>
      </c>
      <c r="G176" s="81">
        <v>-0.84087500000000004</v>
      </c>
      <c r="H176" s="81">
        <v>-0.63575000000000004</v>
      </c>
      <c r="I176" s="81">
        <f t="shared" si="35"/>
        <v>-0.73831250000000004</v>
      </c>
      <c r="J176" s="81">
        <v>1.363</v>
      </c>
      <c r="K176" s="81">
        <v>1.218</v>
      </c>
      <c r="L176" s="81">
        <v>1.841</v>
      </c>
      <c r="M176" s="81">
        <v>1.6359999999999999</v>
      </c>
      <c r="N176" s="81">
        <f t="shared" si="36"/>
        <v>1.7384999999999999</v>
      </c>
      <c r="O176" s="3"/>
      <c r="P176" s="3"/>
      <c r="Q176" s="3"/>
      <c r="R176" s="3"/>
      <c r="S176" s="3"/>
      <c r="T176" s="3"/>
    </row>
    <row r="177" spans="2:20">
      <c r="B177" s="3"/>
      <c r="C177" s="3" t="s">
        <v>224</v>
      </c>
      <c r="D177" s="3">
        <v>2007</v>
      </c>
      <c r="E177" s="3">
        <v>1.05</v>
      </c>
      <c r="F177" s="81">
        <v>1.0416666666666667</v>
      </c>
      <c r="G177" s="81">
        <v>-0.91175000000000006</v>
      </c>
      <c r="H177" s="81">
        <v>-0.66649999999999998</v>
      </c>
      <c r="I177" s="81">
        <f t="shared" si="35"/>
        <v>-0.78912500000000008</v>
      </c>
      <c r="J177" s="81">
        <v>1.4159999999999999</v>
      </c>
      <c r="K177" s="81">
        <v>1.2410000000000001</v>
      </c>
      <c r="L177" s="81">
        <v>1.9119999999999999</v>
      </c>
      <c r="M177" s="81">
        <v>1.667</v>
      </c>
      <c r="N177" s="81">
        <f t="shared" si="36"/>
        <v>1.7894999999999999</v>
      </c>
      <c r="O177" s="3"/>
      <c r="P177" s="3"/>
      <c r="Q177" s="3"/>
      <c r="R177" s="3"/>
      <c r="S177" s="3"/>
      <c r="T177" s="3"/>
    </row>
    <row r="178" spans="2:20">
      <c r="B178" s="3"/>
      <c r="C178" s="3" t="s">
        <v>223</v>
      </c>
      <c r="D178" s="3">
        <v>2008</v>
      </c>
      <c r="E178" s="3">
        <v>1.05</v>
      </c>
      <c r="F178" s="82">
        <v>1.0416666666666667</v>
      </c>
      <c r="G178" s="82">
        <v>-0.98262499999999997</v>
      </c>
      <c r="H178" s="82">
        <v>-0.69724999999999993</v>
      </c>
      <c r="I178" s="81">
        <f t="shared" si="35"/>
        <v>-0.8399375</v>
      </c>
      <c r="J178" s="82">
        <v>1.4689999999999999</v>
      </c>
      <c r="K178" s="82">
        <v>1.264</v>
      </c>
      <c r="L178" s="82">
        <v>1.9830000000000001</v>
      </c>
      <c r="M178" s="82">
        <v>1.698</v>
      </c>
      <c r="N178" s="81">
        <f t="shared" si="36"/>
        <v>1.8405</v>
      </c>
      <c r="O178" s="3"/>
      <c r="P178" s="3"/>
      <c r="Q178" s="3"/>
      <c r="R178" s="3"/>
      <c r="S178" s="3"/>
      <c r="T178" s="3"/>
    </row>
    <row r="179" spans="2:20">
      <c r="B179" s="3"/>
      <c r="C179" s="3" t="s">
        <v>222</v>
      </c>
      <c r="D179" s="3">
        <v>2009</v>
      </c>
      <c r="E179" s="3">
        <v>1.05</v>
      </c>
      <c r="F179" s="82">
        <v>1.0416666666666667</v>
      </c>
      <c r="G179" s="82">
        <v>-1.0535000000000001</v>
      </c>
      <c r="H179" s="82">
        <v>-0.72799999999999998</v>
      </c>
      <c r="I179" s="81">
        <f t="shared" si="35"/>
        <v>-0.89075000000000004</v>
      </c>
      <c r="J179" s="82">
        <v>1.522</v>
      </c>
      <c r="K179" s="82">
        <v>1.2870000000000001</v>
      </c>
      <c r="L179" s="82">
        <v>2.0539999999999998</v>
      </c>
      <c r="M179" s="82">
        <v>1.7290000000000001</v>
      </c>
      <c r="N179" s="81">
        <f t="shared" si="36"/>
        <v>1.8915</v>
      </c>
      <c r="O179" s="3"/>
      <c r="P179" s="3"/>
      <c r="Q179" s="3"/>
      <c r="R179" s="3"/>
      <c r="S179" s="3"/>
      <c r="T179" s="3"/>
    </row>
    <row r="180" spans="2:20">
      <c r="B180" s="3"/>
      <c r="C180" s="3" t="s">
        <v>221</v>
      </c>
      <c r="D180" s="3">
        <v>2010</v>
      </c>
      <c r="E180" s="3">
        <v>1.05</v>
      </c>
      <c r="F180" s="82">
        <v>1.0416666666666667</v>
      </c>
      <c r="G180" s="82">
        <v>-1.1243750000000001</v>
      </c>
      <c r="H180" s="82">
        <v>-0.75875000000000004</v>
      </c>
      <c r="I180" s="81">
        <f t="shared" si="35"/>
        <v>-0.94156250000000008</v>
      </c>
      <c r="J180" s="82">
        <v>1.575</v>
      </c>
      <c r="K180" s="82">
        <v>1.31</v>
      </c>
      <c r="L180" s="82">
        <v>2.125</v>
      </c>
      <c r="M180" s="82">
        <v>1.76</v>
      </c>
      <c r="N180" s="81">
        <f t="shared" si="36"/>
        <v>1.9424999999999999</v>
      </c>
      <c r="O180" s="3"/>
      <c r="P180" s="3"/>
      <c r="Q180" s="3"/>
      <c r="R180" s="3"/>
      <c r="S180" s="3"/>
      <c r="T180" s="3"/>
    </row>
    <row r="181" spans="2:20">
      <c r="B181" s="3"/>
      <c r="C181" s="3" t="s">
        <v>220</v>
      </c>
      <c r="D181" s="3">
        <v>2011</v>
      </c>
      <c r="E181" s="3">
        <v>1.05</v>
      </c>
      <c r="F181" s="82">
        <v>1.0416666666666667</v>
      </c>
      <c r="G181" s="82">
        <v>-1.1952499999999999</v>
      </c>
      <c r="H181" s="82">
        <v>-0.78949999999999998</v>
      </c>
      <c r="I181" s="81">
        <f t="shared" si="35"/>
        <v>-0.99237500000000001</v>
      </c>
      <c r="J181" s="82">
        <v>1.6279999999999999</v>
      </c>
      <c r="K181" s="82">
        <v>1.3330000000000002</v>
      </c>
      <c r="L181" s="82">
        <v>2.1959999999999997</v>
      </c>
      <c r="M181" s="82">
        <v>1.7909999999999999</v>
      </c>
      <c r="N181" s="81">
        <f t="shared" si="36"/>
        <v>1.9934999999999998</v>
      </c>
      <c r="O181" s="3"/>
      <c r="P181" s="3"/>
      <c r="Q181" s="3"/>
      <c r="R181" s="3"/>
      <c r="S181" s="3"/>
      <c r="T181" s="3"/>
    </row>
    <row r="182" spans="2:20">
      <c r="B182" s="3"/>
      <c r="C182" s="3" t="s">
        <v>218</v>
      </c>
      <c r="D182" s="3">
        <v>2012</v>
      </c>
      <c r="E182" s="3">
        <v>1.05</v>
      </c>
      <c r="F182" s="82">
        <v>1.0416666666666667</v>
      </c>
      <c r="G182" s="82">
        <v>-1.2661249999999999</v>
      </c>
      <c r="H182" s="82">
        <v>-0.82024999999999992</v>
      </c>
      <c r="I182" s="81">
        <f t="shared" si="35"/>
        <v>-1.0431874999999999</v>
      </c>
      <c r="J182" s="82">
        <v>1.6809999999999998</v>
      </c>
      <c r="K182" s="82">
        <v>1.3560000000000001</v>
      </c>
      <c r="L182" s="82">
        <v>2.2669999999999999</v>
      </c>
      <c r="M182" s="82">
        <v>1.8220000000000001</v>
      </c>
      <c r="N182" s="81">
        <f t="shared" si="36"/>
        <v>2.0445000000000002</v>
      </c>
      <c r="O182" s="3"/>
      <c r="P182" s="3"/>
      <c r="Q182" s="3"/>
      <c r="R182" s="3"/>
      <c r="S182" s="3"/>
      <c r="T182" s="3"/>
    </row>
    <row r="183" spans="2:20">
      <c r="B183" s="3"/>
      <c r="C183" s="3" t="s">
        <v>216</v>
      </c>
      <c r="D183" s="3">
        <v>2013</v>
      </c>
      <c r="E183" s="3">
        <v>1.05</v>
      </c>
      <c r="F183" s="82">
        <v>1.0416666666666667</v>
      </c>
      <c r="G183" s="82">
        <v>-1.337</v>
      </c>
      <c r="H183" s="82">
        <v>-0.85099999999999998</v>
      </c>
      <c r="I183" s="81">
        <f t="shared" si="35"/>
        <v>-1.0939999999999999</v>
      </c>
      <c r="J183" s="82">
        <v>1.734</v>
      </c>
      <c r="K183" s="82">
        <v>1.379</v>
      </c>
      <c r="L183" s="82">
        <v>2.3380000000000001</v>
      </c>
      <c r="M183" s="82">
        <v>1.853</v>
      </c>
      <c r="N183" s="81">
        <f t="shared" si="36"/>
        <v>2.0954999999999999</v>
      </c>
      <c r="O183" s="3"/>
      <c r="P183" s="3"/>
      <c r="Q183" s="3"/>
      <c r="R183" s="3"/>
      <c r="S183" s="3"/>
      <c r="T183" s="3"/>
    </row>
  </sheetData>
  <mergeCells count="20">
    <mergeCell ref="F5:F7"/>
    <mergeCell ref="G5:J5"/>
    <mergeCell ref="K5:N5"/>
    <mergeCell ref="G6:H6"/>
    <mergeCell ref="I6:J6"/>
    <mergeCell ref="K6:L6"/>
    <mergeCell ref="M6:N6"/>
    <mergeCell ref="K63:P63"/>
    <mergeCell ref="Q63:R63"/>
    <mergeCell ref="C64:D64"/>
    <mergeCell ref="E64:F64"/>
    <mergeCell ref="G64:H64"/>
    <mergeCell ref="K64:L64"/>
    <mergeCell ref="M64:N64"/>
    <mergeCell ref="O64:P64"/>
    <mergeCell ref="B93:B95"/>
    <mergeCell ref="C94:F94"/>
    <mergeCell ref="G94:J94"/>
    <mergeCell ref="C63:H63"/>
    <mergeCell ref="I63:J63"/>
  </mergeCells>
  <phoneticPr fontId="19"/>
  <printOptions horizontalCentered="1"/>
  <pageMargins left="0.51181102362204722" right="0.51181102362204722" top="0.35433070866141736" bottom="0.35433070866141736" header="0.31496062992125984" footer="0.31496062992125984"/>
  <pageSetup paperSize="9" orientation="portrait" r:id="rId1"/>
  <headerFooter>
    <oddHeader>&amp;L&amp;"-,太字"&amp;12 ６．CO₂排出削減量算定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13601-10B4-4A41-ADB6-414C38C71E8A}">
  <sheetPr>
    <pageSetUpPr fitToPage="1"/>
  </sheetPr>
  <dimension ref="A1:AL49"/>
  <sheetViews>
    <sheetView view="pageBreakPreview" zoomScale="115" zoomScaleNormal="100" zoomScaleSheetLayoutView="115" workbookViewId="0">
      <selection activeCell="AN18" sqref="AN18"/>
    </sheetView>
  </sheetViews>
  <sheetFormatPr defaultColWidth="9" defaultRowHeight="18"/>
  <cols>
    <col min="1" max="1" width="2.36328125" style="94" customWidth="1"/>
    <col min="2" max="35" width="2.6328125" style="94" customWidth="1"/>
    <col min="36" max="37" width="2.6328125" style="3" customWidth="1"/>
    <col min="38" max="16384" width="9" style="3"/>
  </cols>
  <sheetData>
    <row r="1" spans="1:35">
      <c r="A1" s="597" t="s">
        <v>412</v>
      </c>
      <c r="B1" s="598"/>
      <c r="C1" s="598"/>
      <c r="D1" s="598"/>
      <c r="E1" s="598"/>
      <c r="F1" s="598"/>
      <c r="G1" s="598"/>
      <c r="H1" s="598"/>
      <c r="I1" s="598"/>
      <c r="J1" s="598"/>
      <c r="K1" s="599"/>
      <c r="Z1" s="95"/>
      <c r="AA1" s="95"/>
      <c r="AB1" s="95"/>
      <c r="AC1" s="95"/>
      <c r="AD1" s="95"/>
      <c r="AE1" s="95"/>
      <c r="AF1" s="95"/>
      <c r="AG1" s="95"/>
      <c r="AH1" s="95"/>
    </row>
    <row r="2" spans="1:35">
      <c r="A2" s="600"/>
      <c r="B2" s="601"/>
      <c r="C2" s="601"/>
      <c r="D2" s="601"/>
      <c r="E2" s="601"/>
      <c r="F2" s="601"/>
      <c r="G2" s="601"/>
      <c r="H2" s="601"/>
      <c r="I2" s="601"/>
      <c r="J2" s="601"/>
      <c r="K2" s="602"/>
      <c r="Z2" s="95"/>
      <c r="AA2" s="95"/>
      <c r="AB2" s="95"/>
      <c r="AC2" s="95"/>
      <c r="AD2" s="95"/>
      <c r="AE2" s="95"/>
      <c r="AF2" s="95"/>
      <c r="AG2" s="95"/>
      <c r="AH2" s="95"/>
    </row>
    <row r="3" spans="1:35">
      <c r="A3" s="137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9"/>
    </row>
    <row r="4" spans="1:35">
      <c r="A4" s="140"/>
      <c r="B4" s="95" t="s">
        <v>413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141"/>
    </row>
    <row r="5" spans="1:35">
      <c r="A5" s="140"/>
      <c r="B5" s="170" t="s">
        <v>414</v>
      </c>
      <c r="C5" s="170"/>
      <c r="D5" s="170"/>
      <c r="E5" s="170"/>
      <c r="F5" s="170"/>
      <c r="G5" s="170"/>
      <c r="H5" s="579"/>
      <c r="I5" s="580"/>
      <c r="J5" s="580"/>
      <c r="K5" s="580"/>
      <c r="L5" s="580"/>
      <c r="M5" s="580"/>
      <c r="N5" s="580"/>
      <c r="O5" s="580"/>
      <c r="P5" s="580"/>
      <c r="Q5" s="580"/>
      <c r="R5" s="580"/>
      <c r="S5" s="580"/>
      <c r="T5" s="580"/>
      <c r="U5" s="581"/>
      <c r="V5" s="588" t="s">
        <v>415</v>
      </c>
      <c r="W5" s="589"/>
      <c r="X5" s="589"/>
      <c r="Y5" s="590"/>
      <c r="Z5" s="579"/>
      <c r="AA5" s="580"/>
      <c r="AB5" s="580"/>
      <c r="AC5" s="580"/>
      <c r="AD5" s="580"/>
      <c r="AE5" s="580"/>
      <c r="AF5" s="580"/>
      <c r="AG5" s="580"/>
      <c r="AH5" s="581"/>
      <c r="AI5" s="141"/>
    </row>
    <row r="6" spans="1:35">
      <c r="A6" s="140"/>
      <c r="B6" s="170"/>
      <c r="C6" s="170"/>
      <c r="D6" s="170"/>
      <c r="E6" s="170"/>
      <c r="F6" s="170"/>
      <c r="G6" s="170"/>
      <c r="H6" s="582"/>
      <c r="I6" s="583"/>
      <c r="J6" s="583"/>
      <c r="K6" s="583"/>
      <c r="L6" s="583"/>
      <c r="M6" s="583"/>
      <c r="N6" s="583"/>
      <c r="O6" s="583"/>
      <c r="P6" s="583"/>
      <c r="Q6" s="583"/>
      <c r="R6" s="583"/>
      <c r="S6" s="583"/>
      <c r="T6" s="583"/>
      <c r="U6" s="584"/>
      <c r="V6" s="591"/>
      <c r="W6" s="592"/>
      <c r="X6" s="592"/>
      <c r="Y6" s="593"/>
      <c r="Z6" s="582"/>
      <c r="AA6" s="583"/>
      <c r="AB6" s="583"/>
      <c r="AC6" s="583"/>
      <c r="AD6" s="583"/>
      <c r="AE6" s="583"/>
      <c r="AF6" s="583"/>
      <c r="AG6" s="583"/>
      <c r="AH6" s="584"/>
      <c r="AI6" s="141"/>
    </row>
    <row r="7" spans="1:35">
      <c r="A7" s="140"/>
      <c r="B7" s="170"/>
      <c r="C7" s="170"/>
      <c r="D7" s="170"/>
      <c r="E7" s="170"/>
      <c r="F7" s="170"/>
      <c r="G7" s="170"/>
      <c r="H7" s="585"/>
      <c r="I7" s="586"/>
      <c r="J7" s="586"/>
      <c r="K7" s="586"/>
      <c r="L7" s="586"/>
      <c r="M7" s="586"/>
      <c r="N7" s="586"/>
      <c r="O7" s="586"/>
      <c r="P7" s="586"/>
      <c r="Q7" s="586"/>
      <c r="R7" s="586"/>
      <c r="S7" s="586"/>
      <c r="T7" s="586"/>
      <c r="U7" s="587"/>
      <c r="V7" s="594"/>
      <c r="W7" s="595"/>
      <c r="X7" s="595"/>
      <c r="Y7" s="596"/>
      <c r="Z7" s="585"/>
      <c r="AA7" s="586"/>
      <c r="AB7" s="586"/>
      <c r="AC7" s="586"/>
      <c r="AD7" s="586"/>
      <c r="AE7" s="586"/>
      <c r="AF7" s="586"/>
      <c r="AG7" s="586"/>
      <c r="AH7" s="587"/>
      <c r="AI7" s="141"/>
    </row>
    <row r="8" spans="1:35">
      <c r="A8" s="140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141"/>
    </row>
    <row r="9" spans="1:35">
      <c r="A9" s="140"/>
      <c r="AB9" s="95"/>
      <c r="AC9" s="95"/>
      <c r="AD9" s="95"/>
      <c r="AE9" s="95"/>
      <c r="AF9" s="95"/>
      <c r="AG9" s="95"/>
      <c r="AH9" s="95"/>
      <c r="AI9" s="141"/>
    </row>
    <row r="10" spans="1:35">
      <c r="A10" s="140"/>
      <c r="B10" s="170" t="s">
        <v>416</v>
      </c>
      <c r="C10" s="170"/>
      <c r="D10" s="170"/>
      <c r="E10" s="170"/>
      <c r="F10" s="170"/>
      <c r="G10" s="170"/>
      <c r="H10" s="579" t="s">
        <v>417</v>
      </c>
      <c r="I10" s="580"/>
      <c r="J10" s="580"/>
      <c r="K10" s="580"/>
      <c r="L10" s="580"/>
      <c r="M10" s="580"/>
      <c r="N10" s="580"/>
      <c r="O10" s="580"/>
      <c r="P10" s="580"/>
      <c r="Q10" s="580"/>
      <c r="R10" s="580"/>
      <c r="S10" s="580"/>
      <c r="T10" s="580"/>
      <c r="U10" s="581"/>
      <c r="V10" s="588" t="s">
        <v>418</v>
      </c>
      <c r="W10" s="589"/>
      <c r="X10" s="589"/>
      <c r="Y10" s="590"/>
      <c r="Z10" s="579"/>
      <c r="AA10" s="580"/>
      <c r="AB10" s="580"/>
      <c r="AC10" s="580"/>
      <c r="AD10" s="580"/>
      <c r="AE10" s="580"/>
      <c r="AF10" s="580"/>
      <c r="AG10" s="580"/>
      <c r="AH10" s="581"/>
      <c r="AI10" s="141"/>
    </row>
    <row r="11" spans="1:35">
      <c r="A11" s="140"/>
      <c r="B11" s="170"/>
      <c r="C11" s="170"/>
      <c r="D11" s="170"/>
      <c r="E11" s="170"/>
      <c r="F11" s="170"/>
      <c r="G11" s="170"/>
      <c r="H11" s="582"/>
      <c r="I11" s="583"/>
      <c r="J11" s="583"/>
      <c r="K11" s="583"/>
      <c r="L11" s="583"/>
      <c r="M11" s="583"/>
      <c r="N11" s="583"/>
      <c r="O11" s="583"/>
      <c r="P11" s="583"/>
      <c r="Q11" s="583"/>
      <c r="R11" s="583"/>
      <c r="S11" s="583"/>
      <c r="T11" s="583"/>
      <c r="U11" s="584"/>
      <c r="V11" s="591"/>
      <c r="W11" s="592"/>
      <c r="X11" s="592"/>
      <c r="Y11" s="593"/>
      <c r="Z11" s="582"/>
      <c r="AA11" s="583"/>
      <c r="AB11" s="583"/>
      <c r="AC11" s="583"/>
      <c r="AD11" s="583"/>
      <c r="AE11" s="583"/>
      <c r="AF11" s="583"/>
      <c r="AG11" s="583"/>
      <c r="AH11" s="584"/>
      <c r="AI11" s="141"/>
    </row>
    <row r="12" spans="1:35">
      <c r="A12" s="140"/>
      <c r="B12" s="170"/>
      <c r="C12" s="170"/>
      <c r="D12" s="170"/>
      <c r="E12" s="170"/>
      <c r="F12" s="170"/>
      <c r="G12" s="170"/>
      <c r="H12" s="585"/>
      <c r="I12" s="586"/>
      <c r="J12" s="586"/>
      <c r="K12" s="586"/>
      <c r="L12" s="586"/>
      <c r="M12" s="586"/>
      <c r="N12" s="586"/>
      <c r="O12" s="586"/>
      <c r="P12" s="586"/>
      <c r="Q12" s="586"/>
      <c r="R12" s="586"/>
      <c r="S12" s="586"/>
      <c r="T12" s="586"/>
      <c r="U12" s="587"/>
      <c r="V12" s="594"/>
      <c r="W12" s="595"/>
      <c r="X12" s="595"/>
      <c r="Y12" s="596"/>
      <c r="Z12" s="585"/>
      <c r="AA12" s="586"/>
      <c r="AB12" s="586"/>
      <c r="AC12" s="586"/>
      <c r="AD12" s="586"/>
      <c r="AE12" s="586"/>
      <c r="AF12" s="586"/>
      <c r="AG12" s="586"/>
      <c r="AH12" s="587"/>
      <c r="AI12" s="141"/>
    </row>
    <row r="13" spans="1:35">
      <c r="A13" s="140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141"/>
    </row>
    <row r="14" spans="1:35">
      <c r="A14" s="140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141"/>
    </row>
    <row r="15" spans="1:35">
      <c r="A15" s="140"/>
      <c r="B15" s="578" t="s">
        <v>419</v>
      </c>
      <c r="C15" s="170"/>
      <c r="D15" s="170"/>
      <c r="E15" s="170"/>
      <c r="F15" s="170"/>
      <c r="G15" s="170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41"/>
    </row>
    <row r="16" spans="1:35">
      <c r="A16" s="140"/>
      <c r="B16" s="170"/>
      <c r="C16" s="170"/>
      <c r="D16" s="170"/>
      <c r="E16" s="170"/>
      <c r="F16" s="170"/>
      <c r="G16" s="170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41"/>
    </row>
    <row r="17" spans="1:38">
      <c r="A17" s="140"/>
      <c r="B17" s="170"/>
      <c r="C17" s="170"/>
      <c r="D17" s="170"/>
      <c r="E17" s="170"/>
      <c r="F17" s="170"/>
      <c r="G17" s="170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41"/>
    </row>
    <row r="18" spans="1:38">
      <c r="A18" s="140"/>
      <c r="AI18" s="141"/>
    </row>
    <row r="19" spans="1:38">
      <c r="A19" s="140"/>
      <c r="B19" s="95"/>
      <c r="C19" s="95" t="s">
        <v>420</v>
      </c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141"/>
    </row>
    <row r="20" spans="1:38">
      <c r="A20" s="140"/>
      <c r="AI20" s="141"/>
      <c r="AL20" s="16"/>
    </row>
    <row r="21" spans="1:38">
      <c r="A21" s="140"/>
      <c r="AI21" s="141"/>
    </row>
    <row r="22" spans="1:38" ht="18.75" customHeight="1">
      <c r="A22" s="140"/>
      <c r="B22" s="569" t="s">
        <v>447</v>
      </c>
      <c r="C22" s="570"/>
      <c r="D22" s="570"/>
      <c r="E22" s="570"/>
      <c r="F22" s="570"/>
      <c r="G22" s="570"/>
      <c r="H22" s="570"/>
      <c r="I22" s="570"/>
      <c r="J22" s="570"/>
      <c r="K22" s="570"/>
      <c r="L22" s="570"/>
      <c r="M22" s="570"/>
      <c r="N22" s="570"/>
      <c r="O22" s="570"/>
      <c r="P22" s="570"/>
      <c r="Q22" s="570"/>
      <c r="R22" s="570"/>
      <c r="S22" s="570"/>
      <c r="T22" s="570"/>
      <c r="U22" s="570"/>
      <c r="V22" s="570"/>
      <c r="W22" s="570"/>
      <c r="X22" s="570"/>
      <c r="Y22" s="570"/>
      <c r="Z22" s="570"/>
      <c r="AA22" s="570"/>
      <c r="AB22" s="570"/>
      <c r="AC22" s="570"/>
      <c r="AD22" s="570"/>
      <c r="AE22" s="570"/>
      <c r="AF22" s="570"/>
      <c r="AG22" s="570"/>
      <c r="AH22" s="571"/>
      <c r="AI22" s="141"/>
    </row>
    <row r="23" spans="1:38">
      <c r="A23" s="140"/>
      <c r="B23" s="572"/>
      <c r="C23" s="573"/>
      <c r="D23" s="573"/>
      <c r="E23" s="573"/>
      <c r="F23" s="573"/>
      <c r="G23" s="573"/>
      <c r="H23" s="573"/>
      <c r="I23" s="573"/>
      <c r="J23" s="573"/>
      <c r="K23" s="573"/>
      <c r="L23" s="573"/>
      <c r="M23" s="573"/>
      <c r="N23" s="573"/>
      <c r="O23" s="573"/>
      <c r="P23" s="573"/>
      <c r="Q23" s="573"/>
      <c r="R23" s="573"/>
      <c r="S23" s="573"/>
      <c r="T23" s="573"/>
      <c r="U23" s="573"/>
      <c r="V23" s="573"/>
      <c r="W23" s="573"/>
      <c r="X23" s="573"/>
      <c r="Y23" s="573"/>
      <c r="Z23" s="573"/>
      <c r="AA23" s="573"/>
      <c r="AB23" s="573"/>
      <c r="AC23" s="573"/>
      <c r="AD23" s="573"/>
      <c r="AE23" s="573"/>
      <c r="AF23" s="573"/>
      <c r="AG23" s="573"/>
      <c r="AH23" s="574"/>
      <c r="AI23" s="141"/>
    </row>
    <row r="24" spans="1:38">
      <c r="A24" s="140"/>
      <c r="B24" s="572"/>
      <c r="C24" s="573"/>
      <c r="D24" s="573"/>
      <c r="E24" s="573"/>
      <c r="F24" s="573"/>
      <c r="G24" s="573"/>
      <c r="H24" s="573"/>
      <c r="I24" s="573"/>
      <c r="J24" s="573"/>
      <c r="K24" s="573"/>
      <c r="L24" s="573"/>
      <c r="M24" s="573"/>
      <c r="N24" s="573"/>
      <c r="O24" s="573"/>
      <c r="P24" s="573"/>
      <c r="Q24" s="573"/>
      <c r="R24" s="573"/>
      <c r="S24" s="573"/>
      <c r="T24" s="573"/>
      <c r="U24" s="573"/>
      <c r="V24" s="573"/>
      <c r="W24" s="573"/>
      <c r="X24" s="573"/>
      <c r="Y24" s="573"/>
      <c r="Z24" s="573"/>
      <c r="AA24" s="573"/>
      <c r="AB24" s="573"/>
      <c r="AC24" s="573"/>
      <c r="AD24" s="573"/>
      <c r="AE24" s="573"/>
      <c r="AF24" s="573"/>
      <c r="AG24" s="573"/>
      <c r="AH24" s="574"/>
      <c r="AI24" s="141"/>
    </row>
    <row r="25" spans="1:38">
      <c r="A25" s="140"/>
      <c r="B25" s="572"/>
      <c r="C25" s="573"/>
      <c r="D25" s="573"/>
      <c r="E25" s="573"/>
      <c r="F25" s="573"/>
      <c r="G25" s="573"/>
      <c r="H25" s="573"/>
      <c r="I25" s="573"/>
      <c r="J25" s="573"/>
      <c r="K25" s="573"/>
      <c r="L25" s="573"/>
      <c r="M25" s="573"/>
      <c r="N25" s="573"/>
      <c r="O25" s="573"/>
      <c r="P25" s="573"/>
      <c r="Q25" s="573"/>
      <c r="R25" s="573"/>
      <c r="S25" s="573"/>
      <c r="T25" s="573"/>
      <c r="U25" s="573"/>
      <c r="V25" s="573"/>
      <c r="W25" s="573"/>
      <c r="X25" s="573"/>
      <c r="Y25" s="573"/>
      <c r="Z25" s="573"/>
      <c r="AA25" s="573"/>
      <c r="AB25" s="573"/>
      <c r="AC25" s="573"/>
      <c r="AD25" s="573"/>
      <c r="AE25" s="573"/>
      <c r="AF25" s="573"/>
      <c r="AG25" s="573"/>
      <c r="AH25" s="574"/>
      <c r="AI25" s="141"/>
    </row>
    <row r="26" spans="1:38">
      <c r="A26" s="140"/>
      <c r="B26" s="572"/>
      <c r="C26" s="573"/>
      <c r="D26" s="573"/>
      <c r="E26" s="573"/>
      <c r="F26" s="573"/>
      <c r="G26" s="573"/>
      <c r="H26" s="573"/>
      <c r="I26" s="573"/>
      <c r="J26" s="573"/>
      <c r="K26" s="573"/>
      <c r="L26" s="573"/>
      <c r="M26" s="573"/>
      <c r="N26" s="573"/>
      <c r="O26" s="573"/>
      <c r="P26" s="573"/>
      <c r="Q26" s="573"/>
      <c r="R26" s="573"/>
      <c r="S26" s="573"/>
      <c r="T26" s="573"/>
      <c r="U26" s="573"/>
      <c r="V26" s="573"/>
      <c r="W26" s="573"/>
      <c r="X26" s="573"/>
      <c r="Y26" s="573"/>
      <c r="Z26" s="573"/>
      <c r="AA26" s="573"/>
      <c r="AB26" s="573"/>
      <c r="AC26" s="573"/>
      <c r="AD26" s="573"/>
      <c r="AE26" s="573"/>
      <c r="AF26" s="573"/>
      <c r="AG26" s="573"/>
      <c r="AH26" s="574"/>
      <c r="AI26" s="141"/>
    </row>
    <row r="27" spans="1:38">
      <c r="A27" s="140"/>
      <c r="B27" s="572"/>
      <c r="C27" s="573"/>
      <c r="D27" s="573"/>
      <c r="E27" s="573"/>
      <c r="F27" s="573"/>
      <c r="G27" s="573"/>
      <c r="H27" s="573"/>
      <c r="I27" s="573"/>
      <c r="J27" s="573"/>
      <c r="K27" s="573"/>
      <c r="L27" s="573"/>
      <c r="M27" s="573"/>
      <c r="N27" s="573"/>
      <c r="O27" s="573"/>
      <c r="P27" s="573"/>
      <c r="Q27" s="573"/>
      <c r="R27" s="573"/>
      <c r="S27" s="573"/>
      <c r="T27" s="573"/>
      <c r="U27" s="573"/>
      <c r="V27" s="573"/>
      <c r="W27" s="573"/>
      <c r="X27" s="573"/>
      <c r="Y27" s="573"/>
      <c r="Z27" s="573"/>
      <c r="AA27" s="573"/>
      <c r="AB27" s="573"/>
      <c r="AC27" s="573"/>
      <c r="AD27" s="573"/>
      <c r="AE27" s="573"/>
      <c r="AF27" s="573"/>
      <c r="AG27" s="573"/>
      <c r="AH27" s="574"/>
      <c r="AI27" s="141"/>
    </row>
    <row r="28" spans="1:38">
      <c r="A28" s="140"/>
      <c r="B28" s="572"/>
      <c r="C28" s="573"/>
      <c r="D28" s="573"/>
      <c r="E28" s="573"/>
      <c r="F28" s="573"/>
      <c r="G28" s="573"/>
      <c r="H28" s="573"/>
      <c r="I28" s="573"/>
      <c r="J28" s="573"/>
      <c r="K28" s="573"/>
      <c r="L28" s="573"/>
      <c r="M28" s="573"/>
      <c r="N28" s="573"/>
      <c r="O28" s="573"/>
      <c r="P28" s="573"/>
      <c r="Q28" s="573"/>
      <c r="R28" s="573"/>
      <c r="S28" s="573"/>
      <c r="T28" s="573"/>
      <c r="U28" s="573"/>
      <c r="V28" s="573"/>
      <c r="W28" s="573"/>
      <c r="X28" s="573"/>
      <c r="Y28" s="573"/>
      <c r="Z28" s="573"/>
      <c r="AA28" s="573"/>
      <c r="AB28" s="573"/>
      <c r="AC28" s="573"/>
      <c r="AD28" s="573"/>
      <c r="AE28" s="573"/>
      <c r="AF28" s="573"/>
      <c r="AG28" s="573"/>
      <c r="AH28" s="574"/>
      <c r="AI28" s="141"/>
    </row>
    <row r="29" spans="1:38">
      <c r="A29" s="140"/>
      <c r="B29" s="572"/>
      <c r="C29" s="573"/>
      <c r="D29" s="573"/>
      <c r="E29" s="573"/>
      <c r="F29" s="573"/>
      <c r="G29" s="573"/>
      <c r="H29" s="573"/>
      <c r="I29" s="573"/>
      <c r="J29" s="573"/>
      <c r="K29" s="573"/>
      <c r="L29" s="573"/>
      <c r="M29" s="573"/>
      <c r="N29" s="573"/>
      <c r="O29" s="573"/>
      <c r="P29" s="573"/>
      <c r="Q29" s="573"/>
      <c r="R29" s="573"/>
      <c r="S29" s="573"/>
      <c r="T29" s="573"/>
      <c r="U29" s="573"/>
      <c r="V29" s="573"/>
      <c r="W29" s="573"/>
      <c r="X29" s="573"/>
      <c r="Y29" s="573"/>
      <c r="Z29" s="573"/>
      <c r="AA29" s="573"/>
      <c r="AB29" s="573"/>
      <c r="AC29" s="573"/>
      <c r="AD29" s="573"/>
      <c r="AE29" s="573"/>
      <c r="AF29" s="573"/>
      <c r="AG29" s="573"/>
      <c r="AH29" s="574"/>
      <c r="AI29" s="141"/>
    </row>
    <row r="30" spans="1:38">
      <c r="A30" s="140"/>
      <c r="B30" s="572"/>
      <c r="C30" s="573"/>
      <c r="D30" s="573"/>
      <c r="E30" s="573"/>
      <c r="F30" s="573"/>
      <c r="G30" s="573"/>
      <c r="H30" s="573"/>
      <c r="I30" s="573"/>
      <c r="J30" s="573"/>
      <c r="K30" s="573"/>
      <c r="L30" s="573"/>
      <c r="M30" s="573"/>
      <c r="N30" s="573"/>
      <c r="O30" s="573"/>
      <c r="P30" s="573"/>
      <c r="Q30" s="573"/>
      <c r="R30" s="573"/>
      <c r="S30" s="573"/>
      <c r="T30" s="573"/>
      <c r="U30" s="573"/>
      <c r="V30" s="573"/>
      <c r="W30" s="573"/>
      <c r="X30" s="573"/>
      <c r="Y30" s="573"/>
      <c r="Z30" s="573"/>
      <c r="AA30" s="573"/>
      <c r="AB30" s="573"/>
      <c r="AC30" s="573"/>
      <c r="AD30" s="573"/>
      <c r="AE30" s="573"/>
      <c r="AF30" s="573"/>
      <c r="AG30" s="573"/>
      <c r="AH30" s="574"/>
      <c r="AI30" s="141"/>
    </row>
    <row r="31" spans="1:38">
      <c r="A31" s="140"/>
      <c r="B31" s="572"/>
      <c r="C31" s="573"/>
      <c r="D31" s="573"/>
      <c r="E31" s="573"/>
      <c r="F31" s="573"/>
      <c r="G31" s="573"/>
      <c r="H31" s="573"/>
      <c r="I31" s="573"/>
      <c r="J31" s="573"/>
      <c r="K31" s="573"/>
      <c r="L31" s="573"/>
      <c r="M31" s="573"/>
      <c r="N31" s="573"/>
      <c r="O31" s="573"/>
      <c r="P31" s="573"/>
      <c r="Q31" s="573"/>
      <c r="R31" s="573"/>
      <c r="S31" s="573"/>
      <c r="T31" s="573"/>
      <c r="U31" s="573"/>
      <c r="V31" s="573"/>
      <c r="W31" s="573"/>
      <c r="X31" s="573"/>
      <c r="Y31" s="573"/>
      <c r="Z31" s="573"/>
      <c r="AA31" s="573"/>
      <c r="AB31" s="573"/>
      <c r="AC31" s="573"/>
      <c r="AD31" s="573"/>
      <c r="AE31" s="573"/>
      <c r="AF31" s="573"/>
      <c r="AG31" s="573"/>
      <c r="AH31" s="574"/>
      <c r="AI31" s="141"/>
    </row>
    <row r="32" spans="1:38">
      <c r="A32" s="140"/>
      <c r="B32" s="572"/>
      <c r="C32" s="573"/>
      <c r="D32" s="573"/>
      <c r="E32" s="573"/>
      <c r="F32" s="573"/>
      <c r="G32" s="573"/>
      <c r="H32" s="573"/>
      <c r="I32" s="573"/>
      <c r="J32" s="573"/>
      <c r="K32" s="573"/>
      <c r="L32" s="573"/>
      <c r="M32" s="573"/>
      <c r="N32" s="573"/>
      <c r="O32" s="573"/>
      <c r="P32" s="573"/>
      <c r="Q32" s="573"/>
      <c r="R32" s="573"/>
      <c r="S32" s="573"/>
      <c r="T32" s="573"/>
      <c r="U32" s="573"/>
      <c r="V32" s="573"/>
      <c r="W32" s="573"/>
      <c r="X32" s="573"/>
      <c r="Y32" s="573"/>
      <c r="Z32" s="573"/>
      <c r="AA32" s="573"/>
      <c r="AB32" s="573"/>
      <c r="AC32" s="573"/>
      <c r="AD32" s="573"/>
      <c r="AE32" s="573"/>
      <c r="AF32" s="573"/>
      <c r="AG32" s="573"/>
      <c r="AH32" s="574"/>
      <c r="AI32" s="141"/>
    </row>
    <row r="33" spans="1:35">
      <c r="A33" s="140"/>
      <c r="B33" s="572"/>
      <c r="C33" s="573"/>
      <c r="D33" s="573"/>
      <c r="E33" s="573"/>
      <c r="F33" s="573"/>
      <c r="G33" s="573"/>
      <c r="H33" s="573"/>
      <c r="I33" s="573"/>
      <c r="J33" s="573"/>
      <c r="K33" s="573"/>
      <c r="L33" s="573"/>
      <c r="M33" s="573"/>
      <c r="N33" s="573"/>
      <c r="O33" s="573"/>
      <c r="P33" s="573"/>
      <c r="Q33" s="573"/>
      <c r="R33" s="573"/>
      <c r="S33" s="573"/>
      <c r="T33" s="573"/>
      <c r="U33" s="573"/>
      <c r="V33" s="573"/>
      <c r="W33" s="573"/>
      <c r="X33" s="573"/>
      <c r="Y33" s="573"/>
      <c r="Z33" s="573"/>
      <c r="AA33" s="573"/>
      <c r="AB33" s="573"/>
      <c r="AC33" s="573"/>
      <c r="AD33" s="573"/>
      <c r="AE33" s="573"/>
      <c r="AF33" s="573"/>
      <c r="AG33" s="573"/>
      <c r="AH33" s="574"/>
      <c r="AI33" s="141"/>
    </row>
    <row r="34" spans="1:35">
      <c r="A34" s="142"/>
      <c r="B34" s="572"/>
      <c r="C34" s="573"/>
      <c r="D34" s="573"/>
      <c r="E34" s="573"/>
      <c r="F34" s="573"/>
      <c r="G34" s="573"/>
      <c r="H34" s="573"/>
      <c r="I34" s="573"/>
      <c r="J34" s="573"/>
      <c r="K34" s="573"/>
      <c r="L34" s="573"/>
      <c r="M34" s="573"/>
      <c r="N34" s="573"/>
      <c r="O34" s="573"/>
      <c r="P34" s="573"/>
      <c r="Q34" s="573"/>
      <c r="R34" s="573"/>
      <c r="S34" s="573"/>
      <c r="T34" s="573"/>
      <c r="U34" s="573"/>
      <c r="V34" s="573"/>
      <c r="W34" s="573"/>
      <c r="X34" s="573"/>
      <c r="Y34" s="573"/>
      <c r="Z34" s="573"/>
      <c r="AA34" s="573"/>
      <c r="AB34" s="573"/>
      <c r="AC34" s="573"/>
      <c r="AD34" s="573"/>
      <c r="AE34" s="573"/>
      <c r="AF34" s="573"/>
      <c r="AG34" s="573"/>
      <c r="AH34" s="574"/>
      <c r="AI34" s="141"/>
    </row>
    <row r="35" spans="1:35">
      <c r="A35" s="142"/>
      <c r="B35" s="572"/>
      <c r="C35" s="573"/>
      <c r="D35" s="573"/>
      <c r="E35" s="573"/>
      <c r="F35" s="573"/>
      <c r="G35" s="573"/>
      <c r="H35" s="573"/>
      <c r="I35" s="573"/>
      <c r="J35" s="573"/>
      <c r="K35" s="573"/>
      <c r="L35" s="573"/>
      <c r="M35" s="573"/>
      <c r="N35" s="573"/>
      <c r="O35" s="573"/>
      <c r="P35" s="573"/>
      <c r="Q35" s="573"/>
      <c r="R35" s="573"/>
      <c r="S35" s="573"/>
      <c r="T35" s="573"/>
      <c r="U35" s="573"/>
      <c r="V35" s="573"/>
      <c r="W35" s="573"/>
      <c r="X35" s="573"/>
      <c r="Y35" s="573"/>
      <c r="Z35" s="573"/>
      <c r="AA35" s="573"/>
      <c r="AB35" s="573"/>
      <c r="AC35" s="573"/>
      <c r="AD35" s="573"/>
      <c r="AE35" s="573"/>
      <c r="AF35" s="573"/>
      <c r="AG35" s="573"/>
      <c r="AH35" s="574"/>
      <c r="AI35" s="141"/>
    </row>
    <row r="36" spans="1:35">
      <c r="A36" s="142"/>
      <c r="B36" s="572"/>
      <c r="C36" s="573"/>
      <c r="D36" s="573"/>
      <c r="E36" s="573"/>
      <c r="F36" s="573"/>
      <c r="G36" s="573"/>
      <c r="H36" s="573"/>
      <c r="I36" s="573"/>
      <c r="J36" s="573"/>
      <c r="K36" s="573"/>
      <c r="L36" s="573"/>
      <c r="M36" s="573"/>
      <c r="N36" s="573"/>
      <c r="O36" s="573"/>
      <c r="P36" s="573"/>
      <c r="Q36" s="573"/>
      <c r="R36" s="573"/>
      <c r="S36" s="573"/>
      <c r="T36" s="573"/>
      <c r="U36" s="573"/>
      <c r="V36" s="573"/>
      <c r="W36" s="573"/>
      <c r="X36" s="573"/>
      <c r="Y36" s="573"/>
      <c r="Z36" s="573"/>
      <c r="AA36" s="573"/>
      <c r="AB36" s="573"/>
      <c r="AC36" s="573"/>
      <c r="AD36" s="573"/>
      <c r="AE36" s="573"/>
      <c r="AF36" s="573"/>
      <c r="AG36" s="573"/>
      <c r="AH36" s="574"/>
      <c r="AI36" s="141"/>
    </row>
    <row r="37" spans="1:35">
      <c r="A37" s="142"/>
      <c r="B37" s="572"/>
      <c r="C37" s="573"/>
      <c r="D37" s="573"/>
      <c r="E37" s="573"/>
      <c r="F37" s="573"/>
      <c r="G37" s="573"/>
      <c r="H37" s="573"/>
      <c r="I37" s="573"/>
      <c r="J37" s="573"/>
      <c r="K37" s="573"/>
      <c r="L37" s="573"/>
      <c r="M37" s="573"/>
      <c r="N37" s="573"/>
      <c r="O37" s="573"/>
      <c r="P37" s="573"/>
      <c r="Q37" s="573"/>
      <c r="R37" s="573"/>
      <c r="S37" s="573"/>
      <c r="T37" s="573"/>
      <c r="U37" s="573"/>
      <c r="V37" s="573"/>
      <c r="W37" s="573"/>
      <c r="X37" s="573"/>
      <c r="Y37" s="573"/>
      <c r="Z37" s="573"/>
      <c r="AA37" s="573"/>
      <c r="AB37" s="573"/>
      <c r="AC37" s="573"/>
      <c r="AD37" s="573"/>
      <c r="AE37" s="573"/>
      <c r="AF37" s="573"/>
      <c r="AG37" s="573"/>
      <c r="AH37" s="574"/>
      <c r="AI37" s="141"/>
    </row>
    <row r="38" spans="1:35">
      <c r="A38" s="142"/>
      <c r="B38" s="572"/>
      <c r="C38" s="573"/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573"/>
      <c r="S38" s="573"/>
      <c r="T38" s="573"/>
      <c r="U38" s="573"/>
      <c r="V38" s="573"/>
      <c r="W38" s="573"/>
      <c r="X38" s="573"/>
      <c r="Y38" s="573"/>
      <c r="Z38" s="573"/>
      <c r="AA38" s="573"/>
      <c r="AB38" s="573"/>
      <c r="AC38" s="573"/>
      <c r="AD38" s="573"/>
      <c r="AE38" s="573"/>
      <c r="AF38" s="573"/>
      <c r="AG38" s="573"/>
      <c r="AH38" s="574"/>
      <c r="AI38" s="141"/>
    </row>
    <row r="39" spans="1:35">
      <c r="A39" s="142"/>
      <c r="B39" s="572"/>
      <c r="C39" s="573"/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73"/>
      <c r="O39" s="573"/>
      <c r="P39" s="573"/>
      <c r="Q39" s="573"/>
      <c r="R39" s="573"/>
      <c r="S39" s="573"/>
      <c r="T39" s="573"/>
      <c r="U39" s="573"/>
      <c r="V39" s="573"/>
      <c r="W39" s="573"/>
      <c r="X39" s="573"/>
      <c r="Y39" s="573"/>
      <c r="Z39" s="573"/>
      <c r="AA39" s="573"/>
      <c r="AB39" s="573"/>
      <c r="AC39" s="573"/>
      <c r="AD39" s="573"/>
      <c r="AE39" s="573"/>
      <c r="AF39" s="573"/>
      <c r="AG39" s="573"/>
      <c r="AH39" s="574"/>
      <c r="AI39" s="141"/>
    </row>
    <row r="40" spans="1:35">
      <c r="A40" s="142"/>
      <c r="B40" s="572"/>
      <c r="C40" s="573"/>
      <c r="D40" s="573"/>
      <c r="E40" s="573"/>
      <c r="F40" s="573"/>
      <c r="G40" s="573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573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  <c r="AC40" s="573"/>
      <c r="AD40" s="573"/>
      <c r="AE40" s="573"/>
      <c r="AF40" s="573"/>
      <c r="AG40" s="573"/>
      <c r="AH40" s="574"/>
      <c r="AI40" s="141"/>
    </row>
    <row r="41" spans="1:35">
      <c r="A41" s="142"/>
      <c r="B41" s="572"/>
      <c r="C41" s="573"/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573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  <c r="AC41" s="573"/>
      <c r="AD41" s="573"/>
      <c r="AE41" s="573"/>
      <c r="AF41" s="573"/>
      <c r="AG41" s="573"/>
      <c r="AH41" s="574"/>
      <c r="AI41" s="141"/>
    </row>
    <row r="42" spans="1:35">
      <c r="A42" s="142"/>
      <c r="B42" s="572"/>
      <c r="C42" s="573"/>
      <c r="D42" s="573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573"/>
      <c r="S42" s="573"/>
      <c r="T42" s="573"/>
      <c r="U42" s="573"/>
      <c r="V42" s="573"/>
      <c r="W42" s="573"/>
      <c r="X42" s="573"/>
      <c r="Y42" s="573"/>
      <c r="Z42" s="573"/>
      <c r="AA42" s="573"/>
      <c r="AB42" s="573"/>
      <c r="AC42" s="573"/>
      <c r="AD42" s="573"/>
      <c r="AE42" s="573"/>
      <c r="AF42" s="573"/>
      <c r="AG42" s="573"/>
      <c r="AH42" s="574"/>
      <c r="AI42" s="141"/>
    </row>
    <row r="43" spans="1:35">
      <c r="A43" s="142"/>
      <c r="B43" s="572"/>
      <c r="C43" s="573"/>
      <c r="D43" s="573"/>
      <c r="E43" s="573"/>
      <c r="F43" s="573"/>
      <c r="G43" s="573"/>
      <c r="H43" s="573"/>
      <c r="I43" s="573"/>
      <c r="J43" s="573"/>
      <c r="K43" s="573"/>
      <c r="L43" s="573"/>
      <c r="M43" s="573"/>
      <c r="N43" s="573"/>
      <c r="O43" s="573"/>
      <c r="P43" s="573"/>
      <c r="Q43" s="573"/>
      <c r="R43" s="573"/>
      <c r="S43" s="573"/>
      <c r="T43" s="573"/>
      <c r="U43" s="573"/>
      <c r="V43" s="573"/>
      <c r="W43" s="573"/>
      <c r="X43" s="573"/>
      <c r="Y43" s="573"/>
      <c r="Z43" s="573"/>
      <c r="AA43" s="573"/>
      <c r="AB43" s="573"/>
      <c r="AC43" s="573"/>
      <c r="AD43" s="573"/>
      <c r="AE43" s="573"/>
      <c r="AF43" s="573"/>
      <c r="AG43" s="573"/>
      <c r="AH43" s="574"/>
      <c r="AI43" s="141"/>
    </row>
    <row r="44" spans="1:35">
      <c r="A44" s="142"/>
      <c r="B44" s="572"/>
      <c r="C44" s="573"/>
      <c r="D44" s="573"/>
      <c r="E44" s="573"/>
      <c r="F44" s="573"/>
      <c r="G44" s="573"/>
      <c r="H44" s="573"/>
      <c r="I44" s="573"/>
      <c r="J44" s="573"/>
      <c r="K44" s="573"/>
      <c r="L44" s="573"/>
      <c r="M44" s="573"/>
      <c r="N44" s="573"/>
      <c r="O44" s="573"/>
      <c r="P44" s="573"/>
      <c r="Q44" s="573"/>
      <c r="R44" s="573"/>
      <c r="S44" s="573"/>
      <c r="T44" s="573"/>
      <c r="U44" s="573"/>
      <c r="V44" s="573"/>
      <c r="W44" s="573"/>
      <c r="X44" s="573"/>
      <c r="Y44" s="573"/>
      <c r="Z44" s="573"/>
      <c r="AA44" s="573"/>
      <c r="AB44" s="573"/>
      <c r="AC44" s="573"/>
      <c r="AD44" s="573"/>
      <c r="AE44" s="573"/>
      <c r="AF44" s="573"/>
      <c r="AG44" s="573"/>
      <c r="AH44" s="574"/>
      <c r="AI44" s="141"/>
    </row>
    <row r="45" spans="1:35">
      <c r="A45" s="142"/>
      <c r="B45" s="572"/>
      <c r="C45" s="573"/>
      <c r="D45" s="573"/>
      <c r="E45" s="573"/>
      <c r="F45" s="573"/>
      <c r="G45" s="573"/>
      <c r="H45" s="573"/>
      <c r="I45" s="573"/>
      <c r="J45" s="573"/>
      <c r="K45" s="573"/>
      <c r="L45" s="573"/>
      <c r="M45" s="573"/>
      <c r="N45" s="573"/>
      <c r="O45" s="573"/>
      <c r="P45" s="573"/>
      <c r="Q45" s="573"/>
      <c r="R45" s="573"/>
      <c r="S45" s="573"/>
      <c r="T45" s="573"/>
      <c r="U45" s="573"/>
      <c r="V45" s="573"/>
      <c r="W45" s="573"/>
      <c r="X45" s="573"/>
      <c r="Y45" s="573"/>
      <c r="Z45" s="573"/>
      <c r="AA45" s="573"/>
      <c r="AB45" s="573"/>
      <c r="AC45" s="573"/>
      <c r="AD45" s="573"/>
      <c r="AE45" s="573"/>
      <c r="AF45" s="573"/>
      <c r="AG45" s="573"/>
      <c r="AH45" s="574"/>
      <c r="AI45" s="141"/>
    </row>
    <row r="46" spans="1:35">
      <c r="A46" s="142"/>
      <c r="B46" s="572"/>
      <c r="C46" s="573"/>
      <c r="D46" s="573"/>
      <c r="E46" s="573"/>
      <c r="F46" s="573"/>
      <c r="G46" s="573"/>
      <c r="H46" s="573"/>
      <c r="I46" s="573"/>
      <c r="J46" s="573"/>
      <c r="K46" s="573"/>
      <c r="L46" s="573"/>
      <c r="M46" s="573"/>
      <c r="N46" s="573"/>
      <c r="O46" s="573"/>
      <c r="P46" s="573"/>
      <c r="Q46" s="573"/>
      <c r="R46" s="573"/>
      <c r="S46" s="573"/>
      <c r="T46" s="573"/>
      <c r="U46" s="573"/>
      <c r="V46" s="573"/>
      <c r="W46" s="573"/>
      <c r="X46" s="573"/>
      <c r="Y46" s="573"/>
      <c r="Z46" s="573"/>
      <c r="AA46" s="573"/>
      <c r="AB46" s="573"/>
      <c r="AC46" s="573"/>
      <c r="AD46" s="573"/>
      <c r="AE46" s="573"/>
      <c r="AF46" s="573"/>
      <c r="AG46" s="573"/>
      <c r="AH46" s="574"/>
      <c r="AI46" s="141"/>
    </row>
    <row r="47" spans="1:35">
      <c r="A47" s="142"/>
      <c r="B47" s="572"/>
      <c r="C47" s="573"/>
      <c r="D47" s="573"/>
      <c r="E47" s="573"/>
      <c r="F47" s="573"/>
      <c r="G47" s="573"/>
      <c r="H47" s="573"/>
      <c r="I47" s="573"/>
      <c r="J47" s="573"/>
      <c r="K47" s="573"/>
      <c r="L47" s="573"/>
      <c r="M47" s="573"/>
      <c r="N47" s="573"/>
      <c r="O47" s="573"/>
      <c r="P47" s="573"/>
      <c r="Q47" s="573"/>
      <c r="R47" s="573"/>
      <c r="S47" s="573"/>
      <c r="T47" s="573"/>
      <c r="U47" s="573"/>
      <c r="V47" s="573"/>
      <c r="W47" s="573"/>
      <c r="X47" s="573"/>
      <c r="Y47" s="573"/>
      <c r="Z47" s="573"/>
      <c r="AA47" s="573"/>
      <c r="AB47" s="573"/>
      <c r="AC47" s="573"/>
      <c r="AD47" s="573"/>
      <c r="AE47" s="573"/>
      <c r="AF47" s="573"/>
      <c r="AG47" s="573"/>
      <c r="AH47" s="574"/>
      <c r="AI47" s="141"/>
    </row>
    <row r="48" spans="1:35">
      <c r="A48" s="142"/>
      <c r="B48" s="575"/>
      <c r="C48" s="576"/>
      <c r="D48" s="576"/>
      <c r="E48" s="576"/>
      <c r="F48" s="576"/>
      <c r="G48" s="576"/>
      <c r="H48" s="576"/>
      <c r="I48" s="576"/>
      <c r="J48" s="576"/>
      <c r="K48" s="576"/>
      <c r="L48" s="576"/>
      <c r="M48" s="576"/>
      <c r="N48" s="576"/>
      <c r="O48" s="576"/>
      <c r="P48" s="576"/>
      <c r="Q48" s="576"/>
      <c r="R48" s="576"/>
      <c r="S48" s="576"/>
      <c r="T48" s="576"/>
      <c r="U48" s="576"/>
      <c r="V48" s="576"/>
      <c r="W48" s="576"/>
      <c r="X48" s="576"/>
      <c r="Y48" s="576"/>
      <c r="Z48" s="576"/>
      <c r="AA48" s="576"/>
      <c r="AB48" s="576"/>
      <c r="AC48" s="576"/>
      <c r="AD48" s="576"/>
      <c r="AE48" s="576"/>
      <c r="AF48" s="576"/>
      <c r="AG48" s="576"/>
      <c r="AH48" s="577"/>
      <c r="AI48" s="141"/>
    </row>
    <row r="49" spans="1:35">
      <c r="A49" s="143"/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5"/>
    </row>
  </sheetData>
  <sheetProtection password="D73A" sheet="1" formatCells="0"/>
  <mergeCells count="12">
    <mergeCell ref="A1:K2"/>
    <mergeCell ref="B5:G7"/>
    <mergeCell ref="H5:U7"/>
    <mergeCell ref="V5:Y7"/>
    <mergeCell ref="Z5:AH7"/>
    <mergeCell ref="B22:AH48"/>
    <mergeCell ref="B15:G17"/>
    <mergeCell ref="H15:AH17"/>
    <mergeCell ref="B10:G12"/>
    <mergeCell ref="H10:U12"/>
    <mergeCell ref="V10:Y12"/>
    <mergeCell ref="Z10:AH12"/>
  </mergeCells>
  <phoneticPr fontId="19"/>
  <printOptions horizontalCentered="1"/>
  <pageMargins left="0.51181102362204722" right="0.51181102362204722" top="0.51181102362204722" bottom="0.35433070866141736" header="0.27559055118110237" footer="0.31496062992125984"/>
  <pageSetup paperSize="9" scale="9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40490-A987-4007-BA21-142FB03CF5D9}">
  <sheetPr>
    <pageSetUpPr fitToPage="1"/>
  </sheetPr>
  <dimension ref="A1:AL49"/>
  <sheetViews>
    <sheetView view="pageBreakPreview" zoomScale="140" zoomScaleNormal="100" zoomScaleSheetLayoutView="140" workbookViewId="0">
      <selection activeCell="A3" sqref="A3:AI42"/>
    </sheetView>
  </sheetViews>
  <sheetFormatPr defaultColWidth="9" defaultRowHeight="18"/>
  <cols>
    <col min="1" max="1" width="2.36328125" style="94" customWidth="1"/>
    <col min="2" max="35" width="2.6328125" style="94" customWidth="1"/>
    <col min="36" max="37" width="2.6328125" style="3" customWidth="1"/>
    <col min="38" max="16384" width="9" style="3"/>
  </cols>
  <sheetData>
    <row r="1" spans="1:38" ht="18" customHeight="1">
      <c r="A1" s="603" t="s">
        <v>457</v>
      </c>
      <c r="B1" s="604"/>
      <c r="C1" s="604"/>
      <c r="D1" s="604"/>
      <c r="E1" s="604"/>
      <c r="F1" s="604"/>
      <c r="G1" s="604"/>
      <c r="H1" s="604"/>
      <c r="I1" s="604"/>
      <c r="J1" s="604"/>
      <c r="K1" s="605"/>
      <c r="L1" s="620"/>
      <c r="M1" s="621"/>
      <c r="N1" s="621"/>
      <c r="O1" s="621"/>
      <c r="P1" s="621"/>
      <c r="Q1" s="621"/>
      <c r="R1" s="621"/>
      <c r="S1" s="621"/>
      <c r="T1" s="621"/>
      <c r="U1" s="621"/>
      <c r="V1" s="621"/>
      <c r="W1" s="621"/>
      <c r="X1" s="621"/>
      <c r="Y1" s="621"/>
      <c r="Z1" s="621"/>
      <c r="AA1" s="621"/>
      <c r="AB1" s="621"/>
      <c r="AC1" s="621"/>
      <c r="AD1" s="621"/>
      <c r="AE1" s="621"/>
      <c r="AF1" s="621"/>
      <c r="AG1" s="621"/>
      <c r="AH1" s="621"/>
      <c r="AI1" s="621"/>
    </row>
    <row r="2" spans="1:38" ht="18" customHeight="1">
      <c r="A2" s="606"/>
      <c r="B2" s="607"/>
      <c r="C2" s="607"/>
      <c r="D2" s="607"/>
      <c r="E2" s="607"/>
      <c r="F2" s="607"/>
      <c r="G2" s="607"/>
      <c r="H2" s="607"/>
      <c r="I2" s="607"/>
      <c r="J2" s="607"/>
      <c r="K2" s="608"/>
      <c r="L2" s="622"/>
      <c r="M2" s="623"/>
      <c r="N2" s="623"/>
      <c r="O2" s="623"/>
      <c r="P2" s="623"/>
      <c r="Q2" s="623"/>
      <c r="R2" s="623"/>
      <c r="S2" s="623"/>
      <c r="T2" s="623"/>
      <c r="U2" s="623"/>
      <c r="V2" s="623"/>
      <c r="W2" s="623"/>
      <c r="X2" s="623"/>
      <c r="Y2" s="623"/>
      <c r="Z2" s="623"/>
      <c r="AA2" s="623"/>
      <c r="AB2" s="623"/>
      <c r="AC2" s="623"/>
      <c r="AD2" s="623"/>
      <c r="AE2" s="623"/>
      <c r="AF2" s="623"/>
      <c r="AG2" s="623"/>
      <c r="AH2" s="623"/>
      <c r="AI2" s="623"/>
    </row>
    <row r="3" spans="1:38" ht="18" customHeight="1">
      <c r="A3" s="611"/>
      <c r="B3" s="612"/>
      <c r="C3" s="612"/>
      <c r="D3" s="612"/>
      <c r="E3" s="612"/>
      <c r="F3" s="612"/>
      <c r="G3" s="612"/>
      <c r="H3" s="612"/>
      <c r="I3" s="612"/>
      <c r="J3" s="612"/>
      <c r="K3" s="612"/>
      <c r="L3" s="612"/>
      <c r="M3" s="612"/>
      <c r="N3" s="612"/>
      <c r="O3" s="612"/>
      <c r="P3" s="612"/>
      <c r="Q3" s="612"/>
      <c r="R3" s="612"/>
      <c r="S3" s="612"/>
      <c r="T3" s="612"/>
      <c r="U3" s="612"/>
      <c r="V3" s="612"/>
      <c r="W3" s="612"/>
      <c r="X3" s="612"/>
      <c r="Y3" s="612"/>
      <c r="Z3" s="612"/>
      <c r="AA3" s="612"/>
      <c r="AB3" s="612"/>
      <c r="AC3" s="612"/>
      <c r="AD3" s="612"/>
      <c r="AE3" s="612"/>
      <c r="AF3" s="612"/>
      <c r="AG3" s="612"/>
      <c r="AH3" s="612"/>
      <c r="AI3" s="613"/>
    </row>
    <row r="4" spans="1:38" ht="18" customHeight="1">
      <c r="A4" s="614"/>
      <c r="B4" s="615"/>
      <c r="C4" s="615"/>
      <c r="D4" s="615"/>
      <c r="E4" s="615"/>
      <c r="F4" s="615"/>
      <c r="G4" s="615"/>
      <c r="H4" s="615"/>
      <c r="I4" s="615"/>
      <c r="J4" s="615"/>
      <c r="K4" s="615"/>
      <c r="L4" s="615"/>
      <c r="M4" s="615"/>
      <c r="N4" s="615"/>
      <c r="O4" s="615"/>
      <c r="P4" s="615"/>
      <c r="Q4" s="615"/>
      <c r="R4" s="615"/>
      <c r="S4" s="615"/>
      <c r="T4" s="615"/>
      <c r="U4" s="615"/>
      <c r="V4" s="615"/>
      <c r="W4" s="615"/>
      <c r="X4" s="615"/>
      <c r="Y4" s="615"/>
      <c r="Z4" s="615"/>
      <c r="AA4" s="615"/>
      <c r="AB4" s="615"/>
      <c r="AC4" s="615"/>
      <c r="AD4" s="615"/>
      <c r="AE4" s="615"/>
      <c r="AF4" s="615"/>
      <c r="AG4" s="615"/>
      <c r="AH4" s="615"/>
      <c r="AI4" s="616"/>
    </row>
    <row r="5" spans="1:38" ht="18" customHeight="1">
      <c r="A5" s="614"/>
      <c r="B5" s="615"/>
      <c r="C5" s="615"/>
      <c r="D5" s="615"/>
      <c r="E5" s="615"/>
      <c r="F5" s="615"/>
      <c r="G5" s="615"/>
      <c r="H5" s="615"/>
      <c r="I5" s="615"/>
      <c r="J5" s="615"/>
      <c r="K5" s="615"/>
      <c r="L5" s="615"/>
      <c r="M5" s="615"/>
      <c r="N5" s="615"/>
      <c r="O5" s="615"/>
      <c r="P5" s="615"/>
      <c r="Q5" s="615"/>
      <c r="R5" s="615"/>
      <c r="S5" s="615"/>
      <c r="T5" s="615"/>
      <c r="U5" s="615"/>
      <c r="V5" s="615"/>
      <c r="W5" s="615"/>
      <c r="X5" s="615"/>
      <c r="Y5" s="615"/>
      <c r="Z5" s="615"/>
      <c r="AA5" s="615"/>
      <c r="AB5" s="615"/>
      <c r="AC5" s="615"/>
      <c r="AD5" s="615"/>
      <c r="AE5" s="615"/>
      <c r="AF5" s="615"/>
      <c r="AG5" s="615"/>
      <c r="AH5" s="615"/>
      <c r="AI5" s="616"/>
    </row>
    <row r="6" spans="1:38" ht="18" customHeight="1">
      <c r="A6" s="614"/>
      <c r="B6" s="615"/>
      <c r="C6" s="615"/>
      <c r="D6" s="615"/>
      <c r="E6" s="615"/>
      <c r="F6" s="615"/>
      <c r="G6" s="615"/>
      <c r="H6" s="615"/>
      <c r="I6" s="615"/>
      <c r="J6" s="615"/>
      <c r="K6" s="615"/>
      <c r="L6" s="615"/>
      <c r="M6" s="615"/>
      <c r="N6" s="615"/>
      <c r="O6" s="615"/>
      <c r="P6" s="615"/>
      <c r="Q6" s="615"/>
      <c r="R6" s="615"/>
      <c r="S6" s="615"/>
      <c r="T6" s="615"/>
      <c r="U6" s="615"/>
      <c r="V6" s="615"/>
      <c r="W6" s="615"/>
      <c r="X6" s="615"/>
      <c r="Y6" s="615"/>
      <c r="Z6" s="615"/>
      <c r="AA6" s="615"/>
      <c r="AB6" s="615"/>
      <c r="AC6" s="615"/>
      <c r="AD6" s="615"/>
      <c r="AE6" s="615"/>
      <c r="AF6" s="615"/>
      <c r="AG6" s="615"/>
      <c r="AH6" s="615"/>
      <c r="AI6" s="616"/>
    </row>
    <row r="7" spans="1:38" ht="18" customHeight="1">
      <c r="A7" s="614"/>
      <c r="B7" s="615"/>
      <c r="C7" s="615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5"/>
      <c r="AB7" s="615"/>
      <c r="AC7" s="615"/>
      <c r="AD7" s="615"/>
      <c r="AE7" s="615"/>
      <c r="AF7" s="615"/>
      <c r="AG7" s="615"/>
      <c r="AH7" s="615"/>
      <c r="AI7" s="616"/>
    </row>
    <row r="8" spans="1:38" ht="18" customHeight="1">
      <c r="A8" s="614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615"/>
      <c r="Q8" s="615"/>
      <c r="R8" s="615"/>
      <c r="S8" s="615"/>
      <c r="T8" s="615"/>
      <c r="U8" s="615"/>
      <c r="V8" s="615"/>
      <c r="W8" s="615"/>
      <c r="X8" s="615"/>
      <c r="Y8" s="615"/>
      <c r="Z8" s="615"/>
      <c r="AA8" s="615"/>
      <c r="AB8" s="615"/>
      <c r="AC8" s="615"/>
      <c r="AD8" s="615"/>
      <c r="AE8" s="615"/>
      <c r="AF8" s="615"/>
      <c r="AG8" s="615"/>
      <c r="AH8" s="615"/>
      <c r="AI8" s="616"/>
    </row>
    <row r="9" spans="1:38" ht="18" customHeight="1">
      <c r="A9" s="614"/>
      <c r="B9" s="615"/>
      <c r="C9" s="615"/>
      <c r="D9" s="615"/>
      <c r="E9" s="615"/>
      <c r="F9" s="615"/>
      <c r="G9" s="615"/>
      <c r="H9" s="615"/>
      <c r="I9" s="615"/>
      <c r="J9" s="615"/>
      <c r="K9" s="615"/>
      <c r="L9" s="615"/>
      <c r="M9" s="615"/>
      <c r="N9" s="615"/>
      <c r="O9" s="615"/>
      <c r="P9" s="615"/>
      <c r="Q9" s="615"/>
      <c r="R9" s="615"/>
      <c r="S9" s="615"/>
      <c r="T9" s="615"/>
      <c r="U9" s="615"/>
      <c r="V9" s="615"/>
      <c r="W9" s="615"/>
      <c r="X9" s="615"/>
      <c r="Y9" s="615"/>
      <c r="Z9" s="615"/>
      <c r="AA9" s="615"/>
      <c r="AB9" s="615"/>
      <c r="AC9" s="615"/>
      <c r="AD9" s="615"/>
      <c r="AE9" s="615"/>
      <c r="AF9" s="615"/>
      <c r="AG9" s="615"/>
      <c r="AH9" s="615"/>
      <c r="AI9" s="616"/>
    </row>
    <row r="10" spans="1:38" ht="18" customHeight="1">
      <c r="A10" s="614"/>
      <c r="B10" s="615"/>
      <c r="C10" s="615"/>
      <c r="D10" s="615"/>
      <c r="E10" s="615"/>
      <c r="F10" s="615"/>
      <c r="G10" s="615"/>
      <c r="H10" s="615"/>
      <c r="I10" s="615"/>
      <c r="J10" s="615"/>
      <c r="K10" s="615"/>
      <c r="L10" s="615"/>
      <c r="M10" s="615"/>
      <c r="N10" s="615"/>
      <c r="O10" s="615"/>
      <c r="P10" s="615"/>
      <c r="Q10" s="615"/>
      <c r="R10" s="615"/>
      <c r="S10" s="615"/>
      <c r="T10" s="615"/>
      <c r="U10" s="615"/>
      <c r="V10" s="615"/>
      <c r="W10" s="615"/>
      <c r="X10" s="615"/>
      <c r="Y10" s="615"/>
      <c r="Z10" s="615"/>
      <c r="AA10" s="615"/>
      <c r="AB10" s="615"/>
      <c r="AC10" s="615"/>
      <c r="AD10" s="615"/>
      <c r="AE10" s="615"/>
      <c r="AF10" s="615"/>
      <c r="AG10" s="615"/>
      <c r="AH10" s="615"/>
      <c r="AI10" s="616"/>
    </row>
    <row r="11" spans="1:38" ht="18" customHeight="1">
      <c r="A11" s="614"/>
      <c r="B11" s="615"/>
      <c r="C11" s="615"/>
      <c r="D11" s="615"/>
      <c r="E11" s="615"/>
      <c r="F11" s="615"/>
      <c r="G11" s="615"/>
      <c r="H11" s="615"/>
      <c r="I11" s="615"/>
      <c r="J11" s="615"/>
      <c r="K11" s="615"/>
      <c r="L11" s="615"/>
      <c r="M11" s="615"/>
      <c r="N11" s="615"/>
      <c r="O11" s="615"/>
      <c r="P11" s="615"/>
      <c r="Q11" s="615"/>
      <c r="R11" s="615"/>
      <c r="S11" s="615"/>
      <c r="T11" s="615"/>
      <c r="U11" s="615"/>
      <c r="V11" s="615"/>
      <c r="W11" s="615"/>
      <c r="X11" s="615"/>
      <c r="Y11" s="615"/>
      <c r="Z11" s="615"/>
      <c r="AA11" s="615"/>
      <c r="AB11" s="615"/>
      <c r="AC11" s="615"/>
      <c r="AD11" s="615"/>
      <c r="AE11" s="615"/>
      <c r="AF11" s="615"/>
      <c r="AG11" s="615"/>
      <c r="AH11" s="615"/>
      <c r="AI11" s="616"/>
    </row>
    <row r="12" spans="1:38" ht="18" customHeight="1">
      <c r="A12" s="614"/>
      <c r="B12" s="615"/>
      <c r="C12" s="615"/>
      <c r="D12" s="615"/>
      <c r="E12" s="615"/>
      <c r="F12" s="615"/>
      <c r="G12" s="615"/>
      <c r="H12" s="615"/>
      <c r="I12" s="615"/>
      <c r="J12" s="615"/>
      <c r="K12" s="615"/>
      <c r="L12" s="615"/>
      <c r="M12" s="615"/>
      <c r="N12" s="615"/>
      <c r="O12" s="615"/>
      <c r="P12" s="615"/>
      <c r="Q12" s="615"/>
      <c r="R12" s="615"/>
      <c r="S12" s="615"/>
      <c r="T12" s="615"/>
      <c r="U12" s="615"/>
      <c r="V12" s="615"/>
      <c r="W12" s="615"/>
      <c r="X12" s="615"/>
      <c r="Y12" s="615"/>
      <c r="Z12" s="615"/>
      <c r="AA12" s="615"/>
      <c r="AB12" s="615"/>
      <c r="AC12" s="615"/>
      <c r="AD12" s="615"/>
      <c r="AE12" s="615"/>
      <c r="AF12" s="615"/>
      <c r="AG12" s="615"/>
      <c r="AH12" s="615"/>
      <c r="AI12" s="616"/>
    </row>
    <row r="13" spans="1:38" ht="18" customHeight="1">
      <c r="A13" s="614"/>
      <c r="B13" s="615"/>
      <c r="C13" s="615"/>
      <c r="D13" s="615"/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  <c r="P13" s="615"/>
      <c r="Q13" s="615"/>
      <c r="R13" s="615"/>
      <c r="S13" s="615"/>
      <c r="T13" s="615"/>
      <c r="U13" s="615"/>
      <c r="V13" s="615"/>
      <c r="W13" s="615"/>
      <c r="X13" s="615"/>
      <c r="Y13" s="615"/>
      <c r="Z13" s="615"/>
      <c r="AA13" s="615"/>
      <c r="AB13" s="615"/>
      <c r="AC13" s="615"/>
      <c r="AD13" s="615"/>
      <c r="AE13" s="615"/>
      <c r="AF13" s="615"/>
      <c r="AG13" s="615"/>
      <c r="AH13" s="615"/>
      <c r="AI13" s="616"/>
    </row>
    <row r="14" spans="1:38" ht="18" customHeight="1">
      <c r="A14" s="614"/>
      <c r="B14" s="615"/>
      <c r="C14" s="615"/>
      <c r="D14" s="615"/>
      <c r="E14" s="615"/>
      <c r="F14" s="615"/>
      <c r="G14" s="615"/>
      <c r="H14" s="615"/>
      <c r="I14" s="615"/>
      <c r="J14" s="615"/>
      <c r="K14" s="615"/>
      <c r="L14" s="615"/>
      <c r="M14" s="615"/>
      <c r="N14" s="615"/>
      <c r="O14" s="615"/>
      <c r="P14" s="615"/>
      <c r="Q14" s="615"/>
      <c r="R14" s="615"/>
      <c r="S14" s="615"/>
      <c r="T14" s="615"/>
      <c r="U14" s="615"/>
      <c r="V14" s="615"/>
      <c r="W14" s="615"/>
      <c r="X14" s="615"/>
      <c r="Y14" s="615"/>
      <c r="Z14" s="615"/>
      <c r="AA14" s="615"/>
      <c r="AB14" s="615"/>
      <c r="AC14" s="615"/>
      <c r="AD14" s="615"/>
      <c r="AE14" s="615"/>
      <c r="AF14" s="615"/>
      <c r="AG14" s="615"/>
      <c r="AH14" s="615"/>
      <c r="AI14" s="616"/>
    </row>
    <row r="15" spans="1:38" ht="18" customHeight="1">
      <c r="A15" s="614"/>
      <c r="B15" s="615"/>
      <c r="C15" s="615"/>
      <c r="D15" s="615"/>
      <c r="E15" s="615"/>
      <c r="F15" s="615"/>
      <c r="G15" s="615"/>
      <c r="H15" s="615"/>
      <c r="I15" s="615"/>
      <c r="J15" s="615"/>
      <c r="K15" s="615"/>
      <c r="L15" s="615"/>
      <c r="M15" s="615"/>
      <c r="N15" s="615"/>
      <c r="O15" s="615"/>
      <c r="P15" s="615"/>
      <c r="Q15" s="615"/>
      <c r="R15" s="615"/>
      <c r="S15" s="615"/>
      <c r="T15" s="615"/>
      <c r="U15" s="615"/>
      <c r="V15" s="615"/>
      <c r="W15" s="615"/>
      <c r="X15" s="615"/>
      <c r="Y15" s="615"/>
      <c r="Z15" s="615"/>
      <c r="AA15" s="615"/>
      <c r="AB15" s="615"/>
      <c r="AC15" s="615"/>
      <c r="AD15" s="615"/>
      <c r="AE15" s="615"/>
      <c r="AF15" s="615"/>
      <c r="AG15" s="615"/>
      <c r="AH15" s="615"/>
      <c r="AI15" s="616"/>
    </row>
    <row r="16" spans="1:38" ht="18" customHeight="1">
      <c r="A16" s="614"/>
      <c r="B16" s="615"/>
      <c r="C16" s="615"/>
      <c r="D16" s="615"/>
      <c r="E16" s="615"/>
      <c r="F16" s="615"/>
      <c r="G16" s="615"/>
      <c r="H16" s="615"/>
      <c r="I16" s="615"/>
      <c r="J16" s="615"/>
      <c r="K16" s="615"/>
      <c r="L16" s="615"/>
      <c r="M16" s="615"/>
      <c r="N16" s="615"/>
      <c r="O16" s="615"/>
      <c r="P16" s="615"/>
      <c r="Q16" s="615"/>
      <c r="R16" s="615"/>
      <c r="S16" s="615"/>
      <c r="T16" s="615"/>
      <c r="U16" s="615"/>
      <c r="V16" s="615"/>
      <c r="W16" s="615"/>
      <c r="X16" s="615"/>
      <c r="Y16" s="615"/>
      <c r="Z16" s="615"/>
      <c r="AA16" s="615"/>
      <c r="AB16" s="615"/>
      <c r="AC16" s="615"/>
      <c r="AD16" s="615"/>
      <c r="AE16" s="615"/>
      <c r="AF16" s="615"/>
      <c r="AG16" s="615"/>
      <c r="AH16" s="615"/>
      <c r="AI16" s="616"/>
      <c r="AL16" s="16"/>
    </row>
    <row r="17" spans="1:35" ht="18" customHeight="1">
      <c r="A17" s="614"/>
      <c r="B17" s="615"/>
      <c r="C17" s="615"/>
      <c r="D17" s="615"/>
      <c r="E17" s="615"/>
      <c r="F17" s="615"/>
      <c r="G17" s="615"/>
      <c r="H17" s="615"/>
      <c r="I17" s="615"/>
      <c r="J17" s="615"/>
      <c r="K17" s="615"/>
      <c r="L17" s="615"/>
      <c r="M17" s="615"/>
      <c r="N17" s="615"/>
      <c r="O17" s="615"/>
      <c r="P17" s="615"/>
      <c r="Q17" s="615"/>
      <c r="R17" s="615"/>
      <c r="S17" s="615"/>
      <c r="T17" s="615"/>
      <c r="U17" s="615"/>
      <c r="V17" s="615"/>
      <c r="W17" s="615"/>
      <c r="X17" s="615"/>
      <c r="Y17" s="615"/>
      <c r="Z17" s="615"/>
      <c r="AA17" s="615"/>
      <c r="AB17" s="615"/>
      <c r="AC17" s="615"/>
      <c r="AD17" s="615"/>
      <c r="AE17" s="615"/>
      <c r="AF17" s="615"/>
      <c r="AG17" s="615"/>
      <c r="AH17" s="615"/>
      <c r="AI17" s="616"/>
    </row>
    <row r="18" spans="1:35" ht="18" customHeight="1">
      <c r="A18" s="614"/>
      <c r="B18" s="615"/>
      <c r="C18" s="615"/>
      <c r="D18" s="615"/>
      <c r="E18" s="615"/>
      <c r="F18" s="615"/>
      <c r="G18" s="615"/>
      <c r="H18" s="615"/>
      <c r="I18" s="615"/>
      <c r="J18" s="615"/>
      <c r="K18" s="615"/>
      <c r="L18" s="615"/>
      <c r="M18" s="615"/>
      <c r="N18" s="615"/>
      <c r="O18" s="615"/>
      <c r="P18" s="615"/>
      <c r="Q18" s="615"/>
      <c r="R18" s="615"/>
      <c r="S18" s="615"/>
      <c r="T18" s="615"/>
      <c r="U18" s="615"/>
      <c r="V18" s="615"/>
      <c r="W18" s="615"/>
      <c r="X18" s="615"/>
      <c r="Y18" s="615"/>
      <c r="Z18" s="615"/>
      <c r="AA18" s="615"/>
      <c r="AB18" s="615"/>
      <c r="AC18" s="615"/>
      <c r="AD18" s="615"/>
      <c r="AE18" s="615"/>
      <c r="AF18" s="615"/>
      <c r="AG18" s="615"/>
      <c r="AH18" s="615"/>
      <c r="AI18" s="616"/>
    </row>
    <row r="19" spans="1:35" ht="18" customHeight="1">
      <c r="A19" s="614"/>
      <c r="B19" s="615"/>
      <c r="C19" s="615"/>
      <c r="D19" s="615"/>
      <c r="E19" s="615"/>
      <c r="F19" s="615"/>
      <c r="G19" s="615"/>
      <c r="H19" s="615"/>
      <c r="I19" s="615"/>
      <c r="J19" s="615"/>
      <c r="K19" s="615"/>
      <c r="L19" s="615"/>
      <c r="M19" s="615"/>
      <c r="N19" s="615"/>
      <c r="O19" s="615"/>
      <c r="P19" s="615"/>
      <c r="Q19" s="615"/>
      <c r="R19" s="615"/>
      <c r="S19" s="615"/>
      <c r="T19" s="615"/>
      <c r="U19" s="615"/>
      <c r="V19" s="615"/>
      <c r="W19" s="615"/>
      <c r="X19" s="615"/>
      <c r="Y19" s="615"/>
      <c r="Z19" s="615"/>
      <c r="AA19" s="615"/>
      <c r="AB19" s="615"/>
      <c r="AC19" s="615"/>
      <c r="AD19" s="615"/>
      <c r="AE19" s="615"/>
      <c r="AF19" s="615"/>
      <c r="AG19" s="615"/>
      <c r="AH19" s="615"/>
      <c r="AI19" s="616"/>
    </row>
    <row r="20" spans="1:35" ht="18" customHeight="1">
      <c r="A20" s="614"/>
      <c r="B20" s="615"/>
      <c r="C20" s="615"/>
      <c r="D20" s="615"/>
      <c r="E20" s="615"/>
      <c r="F20" s="615"/>
      <c r="G20" s="615"/>
      <c r="H20" s="615"/>
      <c r="I20" s="615"/>
      <c r="J20" s="615"/>
      <c r="K20" s="615"/>
      <c r="L20" s="615"/>
      <c r="M20" s="615"/>
      <c r="N20" s="615"/>
      <c r="O20" s="615"/>
      <c r="P20" s="615"/>
      <c r="Q20" s="615"/>
      <c r="R20" s="615"/>
      <c r="S20" s="615"/>
      <c r="T20" s="615"/>
      <c r="U20" s="615"/>
      <c r="V20" s="615"/>
      <c r="W20" s="615"/>
      <c r="X20" s="615"/>
      <c r="Y20" s="615"/>
      <c r="Z20" s="615"/>
      <c r="AA20" s="615"/>
      <c r="AB20" s="615"/>
      <c r="AC20" s="615"/>
      <c r="AD20" s="615"/>
      <c r="AE20" s="615"/>
      <c r="AF20" s="615"/>
      <c r="AG20" s="615"/>
      <c r="AH20" s="615"/>
      <c r="AI20" s="616"/>
    </row>
    <row r="21" spans="1:35" ht="18" customHeight="1">
      <c r="A21" s="614"/>
      <c r="B21" s="615"/>
      <c r="C21" s="615"/>
      <c r="D21" s="615"/>
      <c r="E21" s="615"/>
      <c r="F21" s="615"/>
      <c r="G21" s="615"/>
      <c r="H21" s="615"/>
      <c r="I21" s="615"/>
      <c r="J21" s="615"/>
      <c r="K21" s="615"/>
      <c r="L21" s="615"/>
      <c r="M21" s="615"/>
      <c r="N21" s="615"/>
      <c r="O21" s="615"/>
      <c r="P21" s="615"/>
      <c r="Q21" s="615"/>
      <c r="R21" s="615"/>
      <c r="S21" s="615"/>
      <c r="T21" s="615"/>
      <c r="U21" s="615"/>
      <c r="V21" s="615"/>
      <c r="W21" s="615"/>
      <c r="X21" s="615"/>
      <c r="Y21" s="615"/>
      <c r="Z21" s="615"/>
      <c r="AA21" s="615"/>
      <c r="AB21" s="615"/>
      <c r="AC21" s="615"/>
      <c r="AD21" s="615"/>
      <c r="AE21" s="615"/>
      <c r="AF21" s="615"/>
      <c r="AG21" s="615"/>
      <c r="AH21" s="615"/>
      <c r="AI21" s="616"/>
    </row>
    <row r="22" spans="1:35" ht="18" customHeight="1">
      <c r="A22" s="614"/>
      <c r="B22" s="615"/>
      <c r="C22" s="615"/>
      <c r="D22" s="615"/>
      <c r="E22" s="615"/>
      <c r="F22" s="615"/>
      <c r="G22" s="615"/>
      <c r="H22" s="615"/>
      <c r="I22" s="615"/>
      <c r="J22" s="615"/>
      <c r="K22" s="615"/>
      <c r="L22" s="615"/>
      <c r="M22" s="615"/>
      <c r="N22" s="615"/>
      <c r="O22" s="615"/>
      <c r="P22" s="615"/>
      <c r="Q22" s="615"/>
      <c r="R22" s="615"/>
      <c r="S22" s="615"/>
      <c r="T22" s="615"/>
      <c r="U22" s="615"/>
      <c r="V22" s="615"/>
      <c r="W22" s="615"/>
      <c r="X22" s="615"/>
      <c r="Y22" s="615"/>
      <c r="Z22" s="615"/>
      <c r="AA22" s="615"/>
      <c r="AB22" s="615"/>
      <c r="AC22" s="615"/>
      <c r="AD22" s="615"/>
      <c r="AE22" s="615"/>
      <c r="AF22" s="615"/>
      <c r="AG22" s="615"/>
      <c r="AH22" s="615"/>
      <c r="AI22" s="616"/>
    </row>
    <row r="23" spans="1:35" ht="18" customHeight="1">
      <c r="A23" s="614"/>
      <c r="B23" s="615"/>
      <c r="C23" s="615"/>
      <c r="D23" s="615"/>
      <c r="E23" s="615"/>
      <c r="F23" s="615"/>
      <c r="G23" s="615"/>
      <c r="H23" s="615"/>
      <c r="I23" s="615"/>
      <c r="J23" s="615"/>
      <c r="K23" s="615"/>
      <c r="L23" s="615"/>
      <c r="M23" s="615"/>
      <c r="N23" s="615"/>
      <c r="O23" s="615"/>
      <c r="P23" s="615"/>
      <c r="Q23" s="615"/>
      <c r="R23" s="615"/>
      <c r="S23" s="615"/>
      <c r="T23" s="615"/>
      <c r="U23" s="615"/>
      <c r="V23" s="615"/>
      <c r="W23" s="615"/>
      <c r="X23" s="615"/>
      <c r="Y23" s="615"/>
      <c r="Z23" s="615"/>
      <c r="AA23" s="615"/>
      <c r="AB23" s="615"/>
      <c r="AC23" s="615"/>
      <c r="AD23" s="615"/>
      <c r="AE23" s="615"/>
      <c r="AF23" s="615"/>
      <c r="AG23" s="615"/>
      <c r="AH23" s="615"/>
      <c r="AI23" s="616"/>
    </row>
    <row r="24" spans="1:35" ht="18" customHeight="1">
      <c r="A24" s="614"/>
      <c r="B24" s="615"/>
      <c r="C24" s="615"/>
      <c r="D24" s="615"/>
      <c r="E24" s="615"/>
      <c r="F24" s="615"/>
      <c r="G24" s="615"/>
      <c r="H24" s="615"/>
      <c r="I24" s="615"/>
      <c r="J24" s="615"/>
      <c r="K24" s="615"/>
      <c r="L24" s="615"/>
      <c r="M24" s="615"/>
      <c r="N24" s="615"/>
      <c r="O24" s="615"/>
      <c r="P24" s="615"/>
      <c r="Q24" s="615"/>
      <c r="R24" s="615"/>
      <c r="S24" s="615"/>
      <c r="T24" s="615"/>
      <c r="U24" s="615"/>
      <c r="V24" s="615"/>
      <c r="W24" s="615"/>
      <c r="X24" s="615"/>
      <c r="Y24" s="615"/>
      <c r="Z24" s="615"/>
      <c r="AA24" s="615"/>
      <c r="AB24" s="615"/>
      <c r="AC24" s="615"/>
      <c r="AD24" s="615"/>
      <c r="AE24" s="615"/>
      <c r="AF24" s="615"/>
      <c r="AG24" s="615"/>
      <c r="AH24" s="615"/>
      <c r="AI24" s="616"/>
    </row>
    <row r="25" spans="1:35" ht="18" customHeight="1">
      <c r="A25" s="614"/>
      <c r="B25" s="615"/>
      <c r="C25" s="615"/>
      <c r="D25" s="615"/>
      <c r="E25" s="615"/>
      <c r="F25" s="615"/>
      <c r="G25" s="615"/>
      <c r="H25" s="615"/>
      <c r="I25" s="615"/>
      <c r="J25" s="615"/>
      <c r="K25" s="615"/>
      <c r="L25" s="615"/>
      <c r="M25" s="615"/>
      <c r="N25" s="615"/>
      <c r="O25" s="615"/>
      <c r="P25" s="615"/>
      <c r="Q25" s="615"/>
      <c r="R25" s="615"/>
      <c r="S25" s="615"/>
      <c r="T25" s="615"/>
      <c r="U25" s="615"/>
      <c r="V25" s="615"/>
      <c r="W25" s="615"/>
      <c r="X25" s="615"/>
      <c r="Y25" s="615"/>
      <c r="Z25" s="615"/>
      <c r="AA25" s="615"/>
      <c r="AB25" s="615"/>
      <c r="AC25" s="615"/>
      <c r="AD25" s="615"/>
      <c r="AE25" s="615"/>
      <c r="AF25" s="615"/>
      <c r="AG25" s="615"/>
      <c r="AH25" s="615"/>
      <c r="AI25" s="616"/>
    </row>
    <row r="26" spans="1:35" ht="18" customHeight="1">
      <c r="A26" s="614"/>
      <c r="B26" s="615"/>
      <c r="C26" s="615"/>
      <c r="D26" s="615"/>
      <c r="E26" s="615"/>
      <c r="F26" s="615"/>
      <c r="G26" s="615"/>
      <c r="H26" s="615"/>
      <c r="I26" s="615"/>
      <c r="J26" s="615"/>
      <c r="K26" s="615"/>
      <c r="L26" s="615"/>
      <c r="M26" s="615"/>
      <c r="N26" s="615"/>
      <c r="O26" s="615"/>
      <c r="P26" s="615"/>
      <c r="Q26" s="615"/>
      <c r="R26" s="615"/>
      <c r="S26" s="615"/>
      <c r="T26" s="615"/>
      <c r="U26" s="615"/>
      <c r="V26" s="615"/>
      <c r="W26" s="615"/>
      <c r="X26" s="615"/>
      <c r="Y26" s="615"/>
      <c r="Z26" s="615"/>
      <c r="AA26" s="615"/>
      <c r="AB26" s="615"/>
      <c r="AC26" s="615"/>
      <c r="AD26" s="615"/>
      <c r="AE26" s="615"/>
      <c r="AF26" s="615"/>
      <c r="AG26" s="615"/>
      <c r="AH26" s="615"/>
      <c r="AI26" s="616"/>
    </row>
    <row r="27" spans="1:35" ht="18" customHeight="1">
      <c r="A27" s="614"/>
      <c r="B27" s="615"/>
      <c r="C27" s="615"/>
      <c r="D27" s="615"/>
      <c r="E27" s="615"/>
      <c r="F27" s="615"/>
      <c r="G27" s="615"/>
      <c r="H27" s="615"/>
      <c r="I27" s="615"/>
      <c r="J27" s="615"/>
      <c r="K27" s="615"/>
      <c r="L27" s="615"/>
      <c r="M27" s="615"/>
      <c r="N27" s="615"/>
      <c r="O27" s="615"/>
      <c r="P27" s="615"/>
      <c r="Q27" s="615"/>
      <c r="R27" s="615"/>
      <c r="S27" s="615"/>
      <c r="T27" s="615"/>
      <c r="U27" s="615"/>
      <c r="V27" s="615"/>
      <c r="W27" s="615"/>
      <c r="X27" s="615"/>
      <c r="Y27" s="615"/>
      <c r="Z27" s="615"/>
      <c r="AA27" s="615"/>
      <c r="AB27" s="615"/>
      <c r="AC27" s="615"/>
      <c r="AD27" s="615"/>
      <c r="AE27" s="615"/>
      <c r="AF27" s="615"/>
      <c r="AG27" s="615"/>
      <c r="AH27" s="615"/>
      <c r="AI27" s="616"/>
    </row>
    <row r="28" spans="1:35" ht="18" customHeight="1">
      <c r="A28" s="614"/>
      <c r="B28" s="615"/>
      <c r="C28" s="615"/>
      <c r="D28" s="615"/>
      <c r="E28" s="615"/>
      <c r="F28" s="615"/>
      <c r="G28" s="615"/>
      <c r="H28" s="615"/>
      <c r="I28" s="615"/>
      <c r="J28" s="615"/>
      <c r="K28" s="615"/>
      <c r="L28" s="615"/>
      <c r="M28" s="615"/>
      <c r="N28" s="615"/>
      <c r="O28" s="615"/>
      <c r="P28" s="615"/>
      <c r="Q28" s="615"/>
      <c r="R28" s="615"/>
      <c r="S28" s="615"/>
      <c r="T28" s="615"/>
      <c r="U28" s="615"/>
      <c r="V28" s="615"/>
      <c r="W28" s="615"/>
      <c r="X28" s="615"/>
      <c r="Y28" s="615"/>
      <c r="Z28" s="615"/>
      <c r="AA28" s="615"/>
      <c r="AB28" s="615"/>
      <c r="AC28" s="615"/>
      <c r="AD28" s="615"/>
      <c r="AE28" s="615"/>
      <c r="AF28" s="615"/>
      <c r="AG28" s="615"/>
      <c r="AH28" s="615"/>
      <c r="AI28" s="616"/>
    </row>
    <row r="29" spans="1:35" ht="18" customHeight="1">
      <c r="A29" s="614"/>
      <c r="B29" s="615"/>
      <c r="C29" s="615"/>
      <c r="D29" s="615"/>
      <c r="E29" s="615"/>
      <c r="F29" s="615"/>
      <c r="G29" s="615"/>
      <c r="H29" s="615"/>
      <c r="I29" s="615"/>
      <c r="J29" s="615"/>
      <c r="K29" s="615"/>
      <c r="L29" s="615"/>
      <c r="M29" s="615"/>
      <c r="N29" s="615"/>
      <c r="O29" s="615"/>
      <c r="P29" s="615"/>
      <c r="Q29" s="615"/>
      <c r="R29" s="615"/>
      <c r="S29" s="615"/>
      <c r="T29" s="615"/>
      <c r="U29" s="615"/>
      <c r="V29" s="615"/>
      <c r="W29" s="615"/>
      <c r="X29" s="615"/>
      <c r="Y29" s="615"/>
      <c r="Z29" s="615"/>
      <c r="AA29" s="615"/>
      <c r="AB29" s="615"/>
      <c r="AC29" s="615"/>
      <c r="AD29" s="615"/>
      <c r="AE29" s="615"/>
      <c r="AF29" s="615"/>
      <c r="AG29" s="615"/>
      <c r="AH29" s="615"/>
      <c r="AI29" s="616"/>
    </row>
    <row r="30" spans="1:35" ht="18" customHeight="1">
      <c r="A30" s="614"/>
      <c r="B30" s="615"/>
      <c r="C30" s="615"/>
      <c r="D30" s="615"/>
      <c r="E30" s="615"/>
      <c r="F30" s="615"/>
      <c r="G30" s="615"/>
      <c r="H30" s="615"/>
      <c r="I30" s="615"/>
      <c r="J30" s="615"/>
      <c r="K30" s="615"/>
      <c r="L30" s="615"/>
      <c r="M30" s="615"/>
      <c r="N30" s="615"/>
      <c r="O30" s="615"/>
      <c r="P30" s="615"/>
      <c r="Q30" s="615"/>
      <c r="R30" s="615"/>
      <c r="S30" s="615"/>
      <c r="T30" s="615"/>
      <c r="U30" s="615"/>
      <c r="V30" s="615"/>
      <c r="W30" s="615"/>
      <c r="X30" s="615"/>
      <c r="Y30" s="615"/>
      <c r="Z30" s="615"/>
      <c r="AA30" s="615"/>
      <c r="AB30" s="615"/>
      <c r="AC30" s="615"/>
      <c r="AD30" s="615"/>
      <c r="AE30" s="615"/>
      <c r="AF30" s="615"/>
      <c r="AG30" s="615"/>
      <c r="AH30" s="615"/>
      <c r="AI30" s="616"/>
    </row>
    <row r="31" spans="1:35" ht="18" customHeight="1">
      <c r="A31" s="614"/>
      <c r="B31" s="615"/>
      <c r="C31" s="615"/>
      <c r="D31" s="615"/>
      <c r="E31" s="615"/>
      <c r="F31" s="615"/>
      <c r="G31" s="615"/>
      <c r="H31" s="615"/>
      <c r="I31" s="615"/>
      <c r="J31" s="615"/>
      <c r="K31" s="615"/>
      <c r="L31" s="615"/>
      <c r="M31" s="615"/>
      <c r="N31" s="615"/>
      <c r="O31" s="615"/>
      <c r="P31" s="615"/>
      <c r="Q31" s="615"/>
      <c r="R31" s="615"/>
      <c r="S31" s="615"/>
      <c r="T31" s="615"/>
      <c r="U31" s="615"/>
      <c r="V31" s="615"/>
      <c r="W31" s="615"/>
      <c r="X31" s="615"/>
      <c r="Y31" s="615"/>
      <c r="Z31" s="615"/>
      <c r="AA31" s="615"/>
      <c r="AB31" s="615"/>
      <c r="AC31" s="615"/>
      <c r="AD31" s="615"/>
      <c r="AE31" s="615"/>
      <c r="AF31" s="615"/>
      <c r="AG31" s="615"/>
      <c r="AH31" s="615"/>
      <c r="AI31" s="616"/>
    </row>
    <row r="32" spans="1:35" ht="18" customHeight="1">
      <c r="A32" s="614"/>
      <c r="B32" s="615"/>
      <c r="C32" s="615"/>
      <c r="D32" s="615"/>
      <c r="E32" s="615"/>
      <c r="F32" s="615"/>
      <c r="G32" s="615"/>
      <c r="H32" s="615"/>
      <c r="I32" s="615"/>
      <c r="J32" s="615"/>
      <c r="K32" s="615"/>
      <c r="L32" s="615"/>
      <c r="M32" s="615"/>
      <c r="N32" s="615"/>
      <c r="O32" s="615"/>
      <c r="P32" s="615"/>
      <c r="Q32" s="615"/>
      <c r="R32" s="615"/>
      <c r="S32" s="615"/>
      <c r="T32" s="615"/>
      <c r="U32" s="615"/>
      <c r="V32" s="615"/>
      <c r="W32" s="615"/>
      <c r="X32" s="615"/>
      <c r="Y32" s="615"/>
      <c r="Z32" s="615"/>
      <c r="AA32" s="615"/>
      <c r="AB32" s="615"/>
      <c r="AC32" s="615"/>
      <c r="AD32" s="615"/>
      <c r="AE32" s="615"/>
      <c r="AF32" s="615"/>
      <c r="AG32" s="615"/>
      <c r="AH32" s="615"/>
      <c r="AI32" s="616"/>
    </row>
    <row r="33" spans="1:35" ht="18" customHeight="1">
      <c r="A33" s="614"/>
      <c r="B33" s="615"/>
      <c r="C33" s="615"/>
      <c r="D33" s="615"/>
      <c r="E33" s="615"/>
      <c r="F33" s="615"/>
      <c r="G33" s="615"/>
      <c r="H33" s="615"/>
      <c r="I33" s="615"/>
      <c r="J33" s="615"/>
      <c r="K33" s="615"/>
      <c r="L33" s="615"/>
      <c r="M33" s="615"/>
      <c r="N33" s="615"/>
      <c r="O33" s="615"/>
      <c r="P33" s="615"/>
      <c r="Q33" s="615"/>
      <c r="R33" s="615"/>
      <c r="S33" s="615"/>
      <c r="T33" s="615"/>
      <c r="U33" s="615"/>
      <c r="V33" s="615"/>
      <c r="W33" s="615"/>
      <c r="X33" s="615"/>
      <c r="Y33" s="615"/>
      <c r="Z33" s="615"/>
      <c r="AA33" s="615"/>
      <c r="AB33" s="615"/>
      <c r="AC33" s="615"/>
      <c r="AD33" s="615"/>
      <c r="AE33" s="615"/>
      <c r="AF33" s="615"/>
      <c r="AG33" s="615"/>
      <c r="AH33" s="615"/>
      <c r="AI33" s="616"/>
    </row>
    <row r="34" spans="1:35" ht="18" customHeight="1">
      <c r="A34" s="614"/>
      <c r="B34" s="615"/>
      <c r="C34" s="615"/>
      <c r="D34" s="615"/>
      <c r="E34" s="615"/>
      <c r="F34" s="615"/>
      <c r="G34" s="615"/>
      <c r="H34" s="615"/>
      <c r="I34" s="615"/>
      <c r="J34" s="615"/>
      <c r="K34" s="615"/>
      <c r="L34" s="615"/>
      <c r="M34" s="615"/>
      <c r="N34" s="615"/>
      <c r="O34" s="615"/>
      <c r="P34" s="615"/>
      <c r="Q34" s="615"/>
      <c r="R34" s="615"/>
      <c r="S34" s="615"/>
      <c r="T34" s="615"/>
      <c r="U34" s="615"/>
      <c r="V34" s="615"/>
      <c r="W34" s="615"/>
      <c r="X34" s="615"/>
      <c r="Y34" s="615"/>
      <c r="Z34" s="615"/>
      <c r="AA34" s="615"/>
      <c r="AB34" s="615"/>
      <c r="AC34" s="615"/>
      <c r="AD34" s="615"/>
      <c r="AE34" s="615"/>
      <c r="AF34" s="615"/>
      <c r="AG34" s="615"/>
      <c r="AH34" s="615"/>
      <c r="AI34" s="616"/>
    </row>
    <row r="35" spans="1:35" ht="18" customHeight="1">
      <c r="A35" s="614"/>
      <c r="B35" s="615"/>
      <c r="C35" s="615"/>
      <c r="D35" s="615"/>
      <c r="E35" s="615"/>
      <c r="F35" s="615"/>
      <c r="G35" s="615"/>
      <c r="H35" s="615"/>
      <c r="I35" s="615"/>
      <c r="J35" s="615"/>
      <c r="K35" s="615"/>
      <c r="L35" s="615"/>
      <c r="M35" s="615"/>
      <c r="N35" s="615"/>
      <c r="O35" s="615"/>
      <c r="P35" s="615"/>
      <c r="Q35" s="615"/>
      <c r="R35" s="615"/>
      <c r="S35" s="615"/>
      <c r="T35" s="615"/>
      <c r="U35" s="615"/>
      <c r="V35" s="615"/>
      <c r="W35" s="615"/>
      <c r="X35" s="615"/>
      <c r="Y35" s="615"/>
      <c r="Z35" s="615"/>
      <c r="AA35" s="615"/>
      <c r="AB35" s="615"/>
      <c r="AC35" s="615"/>
      <c r="AD35" s="615"/>
      <c r="AE35" s="615"/>
      <c r="AF35" s="615"/>
      <c r="AG35" s="615"/>
      <c r="AH35" s="615"/>
      <c r="AI35" s="616"/>
    </row>
    <row r="36" spans="1:35" ht="18" customHeight="1">
      <c r="A36" s="614"/>
      <c r="B36" s="615"/>
      <c r="C36" s="615"/>
      <c r="D36" s="615"/>
      <c r="E36" s="615"/>
      <c r="F36" s="615"/>
      <c r="G36" s="615"/>
      <c r="H36" s="615"/>
      <c r="I36" s="615"/>
      <c r="J36" s="615"/>
      <c r="K36" s="615"/>
      <c r="L36" s="615"/>
      <c r="M36" s="615"/>
      <c r="N36" s="615"/>
      <c r="O36" s="615"/>
      <c r="P36" s="615"/>
      <c r="Q36" s="615"/>
      <c r="R36" s="615"/>
      <c r="S36" s="615"/>
      <c r="T36" s="615"/>
      <c r="U36" s="615"/>
      <c r="V36" s="615"/>
      <c r="W36" s="615"/>
      <c r="X36" s="615"/>
      <c r="Y36" s="615"/>
      <c r="Z36" s="615"/>
      <c r="AA36" s="615"/>
      <c r="AB36" s="615"/>
      <c r="AC36" s="615"/>
      <c r="AD36" s="615"/>
      <c r="AE36" s="615"/>
      <c r="AF36" s="615"/>
      <c r="AG36" s="615"/>
      <c r="AH36" s="615"/>
      <c r="AI36" s="616"/>
    </row>
    <row r="37" spans="1:35" ht="18" customHeight="1">
      <c r="A37" s="614"/>
      <c r="B37" s="615"/>
      <c r="C37" s="615"/>
      <c r="D37" s="615"/>
      <c r="E37" s="615"/>
      <c r="F37" s="615"/>
      <c r="G37" s="615"/>
      <c r="H37" s="615"/>
      <c r="I37" s="615"/>
      <c r="J37" s="615"/>
      <c r="K37" s="615"/>
      <c r="L37" s="615"/>
      <c r="M37" s="615"/>
      <c r="N37" s="615"/>
      <c r="O37" s="615"/>
      <c r="P37" s="615"/>
      <c r="Q37" s="615"/>
      <c r="R37" s="615"/>
      <c r="S37" s="615"/>
      <c r="T37" s="615"/>
      <c r="U37" s="615"/>
      <c r="V37" s="615"/>
      <c r="W37" s="615"/>
      <c r="X37" s="615"/>
      <c r="Y37" s="615"/>
      <c r="Z37" s="615"/>
      <c r="AA37" s="615"/>
      <c r="AB37" s="615"/>
      <c r="AC37" s="615"/>
      <c r="AD37" s="615"/>
      <c r="AE37" s="615"/>
      <c r="AF37" s="615"/>
      <c r="AG37" s="615"/>
      <c r="AH37" s="615"/>
      <c r="AI37" s="616"/>
    </row>
    <row r="38" spans="1:35" ht="18" customHeight="1">
      <c r="A38" s="614"/>
      <c r="B38" s="615"/>
      <c r="C38" s="615"/>
      <c r="D38" s="615"/>
      <c r="E38" s="615"/>
      <c r="F38" s="615"/>
      <c r="G38" s="615"/>
      <c r="H38" s="615"/>
      <c r="I38" s="615"/>
      <c r="J38" s="615"/>
      <c r="K38" s="615"/>
      <c r="L38" s="615"/>
      <c r="M38" s="615"/>
      <c r="N38" s="615"/>
      <c r="O38" s="615"/>
      <c r="P38" s="615"/>
      <c r="Q38" s="615"/>
      <c r="R38" s="615"/>
      <c r="S38" s="615"/>
      <c r="T38" s="615"/>
      <c r="U38" s="615"/>
      <c r="V38" s="615"/>
      <c r="W38" s="615"/>
      <c r="X38" s="615"/>
      <c r="Y38" s="615"/>
      <c r="Z38" s="615"/>
      <c r="AA38" s="615"/>
      <c r="AB38" s="615"/>
      <c r="AC38" s="615"/>
      <c r="AD38" s="615"/>
      <c r="AE38" s="615"/>
      <c r="AF38" s="615"/>
      <c r="AG38" s="615"/>
      <c r="AH38" s="615"/>
      <c r="AI38" s="616"/>
    </row>
    <row r="39" spans="1:35" ht="18" customHeight="1">
      <c r="A39" s="614"/>
      <c r="B39" s="615"/>
      <c r="C39" s="615"/>
      <c r="D39" s="615"/>
      <c r="E39" s="615"/>
      <c r="F39" s="615"/>
      <c r="G39" s="615"/>
      <c r="H39" s="615"/>
      <c r="I39" s="615"/>
      <c r="J39" s="615"/>
      <c r="K39" s="615"/>
      <c r="L39" s="615"/>
      <c r="M39" s="615"/>
      <c r="N39" s="615"/>
      <c r="O39" s="615"/>
      <c r="P39" s="615"/>
      <c r="Q39" s="615"/>
      <c r="R39" s="615"/>
      <c r="S39" s="615"/>
      <c r="T39" s="615"/>
      <c r="U39" s="615"/>
      <c r="V39" s="615"/>
      <c r="W39" s="615"/>
      <c r="X39" s="615"/>
      <c r="Y39" s="615"/>
      <c r="Z39" s="615"/>
      <c r="AA39" s="615"/>
      <c r="AB39" s="615"/>
      <c r="AC39" s="615"/>
      <c r="AD39" s="615"/>
      <c r="AE39" s="615"/>
      <c r="AF39" s="615"/>
      <c r="AG39" s="615"/>
      <c r="AH39" s="615"/>
      <c r="AI39" s="616"/>
    </row>
    <row r="40" spans="1:35" ht="18" customHeight="1">
      <c r="A40" s="614"/>
      <c r="B40" s="615"/>
      <c r="C40" s="615"/>
      <c r="D40" s="615"/>
      <c r="E40" s="615"/>
      <c r="F40" s="615"/>
      <c r="G40" s="615"/>
      <c r="H40" s="615"/>
      <c r="I40" s="615"/>
      <c r="J40" s="615"/>
      <c r="K40" s="615"/>
      <c r="L40" s="615"/>
      <c r="M40" s="615"/>
      <c r="N40" s="615"/>
      <c r="O40" s="615"/>
      <c r="P40" s="615"/>
      <c r="Q40" s="615"/>
      <c r="R40" s="615"/>
      <c r="S40" s="615"/>
      <c r="T40" s="615"/>
      <c r="U40" s="615"/>
      <c r="V40" s="615"/>
      <c r="W40" s="615"/>
      <c r="X40" s="615"/>
      <c r="Y40" s="615"/>
      <c r="Z40" s="615"/>
      <c r="AA40" s="615"/>
      <c r="AB40" s="615"/>
      <c r="AC40" s="615"/>
      <c r="AD40" s="615"/>
      <c r="AE40" s="615"/>
      <c r="AF40" s="615"/>
      <c r="AG40" s="615"/>
      <c r="AH40" s="615"/>
      <c r="AI40" s="616"/>
    </row>
    <row r="41" spans="1:35" ht="18" customHeight="1">
      <c r="A41" s="614"/>
      <c r="B41" s="615"/>
      <c r="C41" s="615"/>
      <c r="D41" s="615"/>
      <c r="E41" s="615"/>
      <c r="F41" s="615"/>
      <c r="G41" s="615"/>
      <c r="H41" s="615"/>
      <c r="I41" s="615"/>
      <c r="J41" s="615"/>
      <c r="K41" s="615"/>
      <c r="L41" s="615"/>
      <c r="M41" s="615"/>
      <c r="N41" s="615"/>
      <c r="O41" s="615"/>
      <c r="P41" s="615"/>
      <c r="Q41" s="615"/>
      <c r="R41" s="615"/>
      <c r="S41" s="615"/>
      <c r="T41" s="615"/>
      <c r="U41" s="615"/>
      <c r="V41" s="615"/>
      <c r="W41" s="615"/>
      <c r="X41" s="615"/>
      <c r="Y41" s="615"/>
      <c r="Z41" s="615"/>
      <c r="AA41" s="615"/>
      <c r="AB41" s="615"/>
      <c r="AC41" s="615"/>
      <c r="AD41" s="615"/>
      <c r="AE41" s="615"/>
      <c r="AF41" s="615"/>
      <c r="AG41" s="615"/>
      <c r="AH41" s="615"/>
      <c r="AI41" s="616"/>
    </row>
    <row r="42" spans="1:35" ht="18" customHeight="1">
      <c r="A42" s="617"/>
      <c r="B42" s="618"/>
      <c r="C42" s="618"/>
      <c r="D42" s="618"/>
      <c r="E42" s="618"/>
      <c r="F42" s="618"/>
      <c r="G42" s="618"/>
      <c r="H42" s="618"/>
      <c r="I42" s="618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  <c r="W42" s="618"/>
      <c r="X42" s="618"/>
      <c r="Y42" s="618"/>
      <c r="Z42" s="618"/>
      <c r="AA42" s="618"/>
      <c r="AB42" s="618"/>
      <c r="AC42" s="618"/>
      <c r="AD42" s="618"/>
      <c r="AE42" s="618"/>
      <c r="AF42" s="618"/>
      <c r="AG42" s="618"/>
      <c r="AH42" s="618"/>
      <c r="AI42" s="619"/>
    </row>
    <row r="43" spans="1:35">
      <c r="A43" s="125"/>
      <c r="B43" s="609" t="s">
        <v>449</v>
      </c>
      <c r="C43" s="609"/>
      <c r="D43" s="609"/>
      <c r="E43" s="609"/>
      <c r="F43" s="609"/>
      <c r="G43" s="609"/>
      <c r="H43" s="609"/>
      <c r="I43" s="609"/>
      <c r="J43" s="609"/>
      <c r="K43" s="609"/>
      <c r="L43" s="609"/>
      <c r="M43" s="609"/>
      <c r="N43" s="609"/>
      <c r="O43" s="609"/>
      <c r="P43" s="609"/>
      <c r="Q43" s="609"/>
      <c r="R43" s="609"/>
      <c r="S43" s="609"/>
      <c r="T43" s="609"/>
      <c r="U43" s="609"/>
      <c r="V43" s="609"/>
      <c r="W43" s="609"/>
      <c r="X43" s="609"/>
      <c r="Y43" s="609"/>
      <c r="Z43" s="609"/>
      <c r="AA43" s="609"/>
      <c r="AB43" s="609"/>
      <c r="AC43" s="609"/>
      <c r="AD43" s="609"/>
      <c r="AE43" s="609"/>
      <c r="AF43" s="609"/>
      <c r="AG43" s="609"/>
      <c r="AH43" s="609"/>
      <c r="AI43" s="610"/>
    </row>
    <row r="44" spans="1:35">
      <c r="A44" s="125"/>
      <c r="B44" s="126" t="s">
        <v>450</v>
      </c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7"/>
    </row>
    <row r="45" spans="1:35">
      <c r="A45" s="125"/>
      <c r="B45" s="126" t="s">
        <v>433</v>
      </c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7"/>
    </row>
    <row r="46" spans="1:35">
      <c r="A46" s="125"/>
      <c r="B46" s="126" t="s">
        <v>451</v>
      </c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7"/>
    </row>
    <row r="47" spans="1:35">
      <c r="A47" s="125"/>
      <c r="B47" s="126" t="s">
        <v>452</v>
      </c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7"/>
    </row>
    <row r="48" spans="1:35">
      <c r="A48" s="125"/>
      <c r="B48" s="126" t="s">
        <v>402</v>
      </c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7"/>
    </row>
    <row r="49" spans="1:35">
      <c r="A49" s="128"/>
      <c r="B49" s="129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1"/>
    </row>
  </sheetData>
  <sheetProtection password="D73A" sheet="1" formatCells="0"/>
  <mergeCells count="4">
    <mergeCell ref="A1:K2"/>
    <mergeCell ref="B43:AI43"/>
    <mergeCell ref="A3:AI42"/>
    <mergeCell ref="L1:AI2"/>
  </mergeCells>
  <phoneticPr fontId="19"/>
  <printOptions horizontalCentered="1"/>
  <pageMargins left="0.59055118110236227" right="0.59055118110236227" top="0.51181102362204722" bottom="0.39370078740157483" header="0.27559055118110237" footer="0.31496062992125984"/>
  <pageSetup paperSize="9" scale="9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F37D1-D59E-4314-80CB-6F3B66728304}">
  <sheetPr codeName="Sheet1"/>
  <dimension ref="A1:D35"/>
  <sheetViews>
    <sheetView view="pageBreakPreview" zoomScale="124" zoomScaleNormal="100" zoomScaleSheetLayoutView="124" workbookViewId="0">
      <selection activeCell="G10" sqref="G10"/>
    </sheetView>
  </sheetViews>
  <sheetFormatPr defaultColWidth="9" defaultRowHeight="18"/>
  <cols>
    <col min="1" max="1" width="3.90625" style="120" customWidth="1"/>
    <col min="2" max="2" width="58.90625" style="120" customWidth="1"/>
    <col min="3" max="4" width="9" style="120"/>
    <col min="5" max="16384" width="9" style="119"/>
  </cols>
  <sheetData>
    <row r="1" spans="1:4" ht="21">
      <c r="A1" s="627" t="s">
        <v>458</v>
      </c>
      <c r="B1" s="627"/>
      <c r="C1" s="627"/>
      <c r="D1" s="627"/>
    </row>
    <row r="2" spans="1:4">
      <c r="A2" s="628" t="s">
        <v>434</v>
      </c>
      <c r="B2" s="628"/>
      <c r="C2" s="628"/>
      <c r="D2" s="628"/>
    </row>
    <row r="4" spans="1:4">
      <c r="A4" s="120" t="s">
        <v>397</v>
      </c>
    </row>
    <row r="6" spans="1:4" ht="20">
      <c r="A6" s="134" t="s">
        <v>461</v>
      </c>
    </row>
    <row r="7" spans="1:4">
      <c r="A7" s="132" t="s">
        <v>398</v>
      </c>
      <c r="B7" s="132" t="s">
        <v>399</v>
      </c>
      <c r="C7" s="132" t="s">
        <v>396</v>
      </c>
      <c r="D7" s="132" t="s">
        <v>400</v>
      </c>
    </row>
    <row r="8" spans="1:4" ht="18.75" customHeight="1">
      <c r="A8" s="624" t="s">
        <v>442</v>
      </c>
      <c r="B8" s="625"/>
      <c r="C8" s="625"/>
      <c r="D8" s="626"/>
    </row>
    <row r="9" spans="1:4" ht="50.15" customHeight="1">
      <c r="A9" s="121">
        <v>1</v>
      </c>
      <c r="B9" s="122" t="s">
        <v>403</v>
      </c>
      <c r="C9" s="135"/>
      <c r="D9" s="124"/>
    </row>
    <row r="10" spans="1:4" ht="50.15" customHeight="1">
      <c r="A10" s="121">
        <v>2</v>
      </c>
      <c r="B10" s="122" t="s">
        <v>411</v>
      </c>
      <c r="C10" s="123"/>
      <c r="D10" s="124"/>
    </row>
    <row r="11" spans="1:4" ht="50.15" customHeight="1">
      <c r="A11" s="121">
        <v>3</v>
      </c>
      <c r="B11" s="122" t="s">
        <v>410</v>
      </c>
      <c r="C11" s="123"/>
      <c r="D11" s="124"/>
    </row>
    <row r="12" spans="1:4" ht="18.75" customHeight="1">
      <c r="A12" s="624" t="s">
        <v>453</v>
      </c>
      <c r="B12" s="625"/>
      <c r="C12" s="625"/>
      <c r="D12" s="626"/>
    </row>
    <row r="13" spans="1:4" ht="50.15" customHeight="1">
      <c r="A13" s="121">
        <v>1</v>
      </c>
      <c r="B13" s="133" t="s">
        <v>404</v>
      </c>
      <c r="C13" s="123"/>
      <c r="D13" s="124"/>
    </row>
    <row r="14" spans="1:4" ht="50.15" customHeight="1">
      <c r="A14" s="121">
        <v>2</v>
      </c>
      <c r="B14" s="133" t="s">
        <v>405</v>
      </c>
      <c r="C14" s="123"/>
      <c r="D14" s="124"/>
    </row>
    <row r="15" spans="1:4" ht="18.75" customHeight="1">
      <c r="A15" s="629" t="s">
        <v>407</v>
      </c>
      <c r="B15" s="630"/>
      <c r="C15" s="630"/>
      <c r="D15" s="631"/>
    </row>
    <row r="16" spans="1:4" ht="50.15" customHeight="1">
      <c r="A16" s="121">
        <v>1</v>
      </c>
      <c r="B16" s="122" t="s">
        <v>432</v>
      </c>
      <c r="C16" s="123"/>
      <c r="D16" s="124"/>
    </row>
    <row r="17" spans="1:4" ht="50.15" customHeight="1">
      <c r="A17" s="121">
        <v>2</v>
      </c>
      <c r="B17" s="122" t="s">
        <v>460</v>
      </c>
      <c r="C17" s="123"/>
      <c r="D17" s="124"/>
    </row>
    <row r="18" spans="1:4" ht="50.15" customHeight="1">
      <c r="A18" s="121">
        <v>3</v>
      </c>
      <c r="B18" s="133" t="s">
        <v>408</v>
      </c>
      <c r="C18" s="123"/>
      <c r="D18" s="124"/>
    </row>
    <row r="19" spans="1:4" ht="18.75" customHeight="1">
      <c r="A19" s="629" t="s">
        <v>454</v>
      </c>
      <c r="B19" s="630"/>
      <c r="C19" s="630"/>
      <c r="D19" s="631"/>
    </row>
    <row r="20" spans="1:4" ht="50.15" customHeight="1">
      <c r="A20" s="121">
        <v>1</v>
      </c>
      <c r="B20" s="122" t="s">
        <v>455</v>
      </c>
      <c r="C20" s="123"/>
      <c r="D20" s="124"/>
    </row>
    <row r="21" spans="1:4" ht="50.15" customHeight="1">
      <c r="A21" s="121">
        <v>2</v>
      </c>
      <c r="B21" s="122" t="s">
        <v>456</v>
      </c>
      <c r="C21" s="123"/>
      <c r="D21" s="124"/>
    </row>
    <row r="22" spans="1:4" ht="18.75" customHeight="1">
      <c r="A22" s="624" t="s">
        <v>406</v>
      </c>
      <c r="B22" s="625"/>
      <c r="C22" s="625"/>
      <c r="D22" s="626"/>
    </row>
    <row r="23" spans="1:4" ht="50.15" customHeight="1">
      <c r="A23" s="121">
        <v>1</v>
      </c>
      <c r="B23" s="122" t="s">
        <v>439</v>
      </c>
      <c r="C23" s="123"/>
      <c r="D23" s="124"/>
    </row>
    <row r="24" spans="1:4" ht="50.15" customHeight="1">
      <c r="A24" s="121">
        <v>2</v>
      </c>
      <c r="B24" s="122" t="s">
        <v>438</v>
      </c>
      <c r="C24" s="123"/>
      <c r="D24" s="124"/>
    </row>
    <row r="25" spans="1:4" ht="50.15" customHeight="1">
      <c r="A25" s="121">
        <v>3</v>
      </c>
      <c r="B25" s="122" t="s">
        <v>437</v>
      </c>
      <c r="C25" s="123"/>
      <c r="D25" s="124"/>
    </row>
    <row r="26" spans="1:4" ht="50.15" customHeight="1">
      <c r="A26" s="121">
        <v>4</v>
      </c>
      <c r="B26" s="122" t="s">
        <v>436</v>
      </c>
      <c r="C26" s="123"/>
      <c r="D26" s="124"/>
    </row>
    <row r="27" spans="1:4" ht="50.15" customHeight="1">
      <c r="A27" s="121">
        <v>5</v>
      </c>
      <c r="B27" s="122" t="s">
        <v>435</v>
      </c>
      <c r="C27" s="123"/>
      <c r="D27" s="124"/>
    </row>
    <row r="29" spans="1:4" ht="20">
      <c r="A29" s="134" t="s">
        <v>401</v>
      </c>
    </row>
    <row r="30" spans="1:4">
      <c r="A30" s="132" t="s">
        <v>398</v>
      </c>
      <c r="B30" s="132" t="s">
        <v>409</v>
      </c>
      <c r="C30" s="132" t="s">
        <v>396</v>
      </c>
      <c r="D30" s="132" t="s">
        <v>400</v>
      </c>
    </row>
    <row r="31" spans="1:4" ht="50.15" customHeight="1">
      <c r="A31" s="121">
        <v>1</v>
      </c>
      <c r="B31" s="122" t="s">
        <v>499</v>
      </c>
      <c r="C31" s="123"/>
      <c r="D31" s="124"/>
    </row>
    <row r="32" spans="1:4" ht="50.15" customHeight="1">
      <c r="A32" s="121">
        <v>2</v>
      </c>
      <c r="B32" s="122" t="s">
        <v>440</v>
      </c>
      <c r="C32" s="123"/>
      <c r="D32" s="124"/>
    </row>
    <row r="33" spans="1:4" ht="50.15" customHeight="1">
      <c r="A33" s="121">
        <v>3</v>
      </c>
      <c r="B33" s="136" t="s">
        <v>441</v>
      </c>
      <c r="C33" s="123"/>
      <c r="D33" s="124"/>
    </row>
    <row r="34" spans="1:4" ht="50.15" customHeight="1">
      <c r="A34" s="121">
        <v>4</v>
      </c>
      <c r="B34" s="122" t="s">
        <v>431</v>
      </c>
      <c r="C34" s="123"/>
      <c r="D34" s="124"/>
    </row>
    <row r="35" spans="1:4" ht="50.15" customHeight="1">
      <c r="A35" s="121">
        <v>5</v>
      </c>
      <c r="B35" s="122" t="s">
        <v>444</v>
      </c>
      <c r="C35" s="123"/>
      <c r="D35" s="124"/>
    </row>
  </sheetData>
  <sheetProtection algorithmName="SHA-512" hashValue="hdzsho2yAlcfCMfZ780KFeBGTf2ZgSkMq9rvvxdOnEOyg2dr4Rk7wHCw6O/2FfSIySZavQk6bs19JFkhXnhZxQ==" saltValue="hmzN3JlE3LfCfOOyWYJWSg==" spinCount="100000" sheet="1" objects="1" scenarios="1"/>
  <mergeCells count="7">
    <mergeCell ref="A22:D22"/>
    <mergeCell ref="A1:D1"/>
    <mergeCell ref="A2:D2"/>
    <mergeCell ref="A15:D15"/>
    <mergeCell ref="A12:D12"/>
    <mergeCell ref="A8:D8"/>
    <mergeCell ref="A19:D19"/>
  </mergeCells>
  <phoneticPr fontId="19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rowBreaks count="1" manualBreakCount="1">
    <brk id="21" max="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1387" r:id="rId4" name="Check Box 11">
              <controlPr defaultSize="0" autoFill="0" autoLine="0" autoPict="0">
                <anchor moveWithCells="1">
                  <from>
                    <xdr:col>2</xdr:col>
                    <xdr:colOff>247650</xdr:colOff>
                    <xdr:row>8</xdr:row>
                    <xdr:rowOff>222250</xdr:rowOff>
                  </from>
                  <to>
                    <xdr:col>3</xdr:col>
                    <xdr:colOff>184150</xdr:colOff>
                    <xdr:row>8</xdr:row>
                    <xdr:rowOff>450850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88" r:id="rId5" name="Check Box 12">
              <controlPr defaultSize="0" autoFill="0" autoLine="0" autoPict="0">
                <anchor moveWithCells="1">
                  <from>
                    <xdr:col>3</xdr:col>
                    <xdr:colOff>247650</xdr:colOff>
                    <xdr:row>8</xdr:row>
                    <xdr:rowOff>222250</xdr:rowOff>
                  </from>
                  <to>
                    <xdr:col>4</xdr:col>
                    <xdr:colOff>184150</xdr:colOff>
                    <xdr:row>8</xdr:row>
                    <xdr:rowOff>450850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91" r:id="rId6" name="Check Box 15">
              <controlPr defaultSize="0" autoFill="0" autoLine="0" autoPict="0">
                <anchor moveWithCells="1">
                  <from>
                    <xdr:col>2</xdr:col>
                    <xdr:colOff>247650</xdr:colOff>
                    <xdr:row>9</xdr:row>
                    <xdr:rowOff>190500</xdr:rowOff>
                  </from>
                  <to>
                    <xdr:col>3</xdr:col>
                    <xdr:colOff>184150</xdr:colOff>
                    <xdr:row>9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92" r:id="rId7" name="Check Box 16">
              <controlPr defaultSize="0" autoFill="0" autoLine="0" autoPict="0">
                <anchor moveWithCells="1">
                  <from>
                    <xdr:col>3</xdr:col>
                    <xdr:colOff>247650</xdr:colOff>
                    <xdr:row>9</xdr:row>
                    <xdr:rowOff>190500</xdr:rowOff>
                  </from>
                  <to>
                    <xdr:col>4</xdr:col>
                    <xdr:colOff>184150</xdr:colOff>
                    <xdr:row>9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95" r:id="rId8" name="Check Box 19">
              <controlPr defaultSize="0" autoFill="0" autoLine="0" autoPict="0">
                <anchor moveWithCells="1">
                  <from>
                    <xdr:col>2</xdr:col>
                    <xdr:colOff>260350</xdr:colOff>
                    <xdr:row>10</xdr:row>
                    <xdr:rowOff>190500</xdr:rowOff>
                  </from>
                  <to>
                    <xdr:col>3</xdr:col>
                    <xdr:colOff>190500</xdr:colOff>
                    <xdr:row>10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96" r:id="rId9" name="Check Box 20">
              <controlPr defaultSize="0" autoFill="0" autoLine="0" autoPict="0">
                <anchor moveWithCells="1">
                  <from>
                    <xdr:col>3</xdr:col>
                    <xdr:colOff>260350</xdr:colOff>
                    <xdr:row>10</xdr:row>
                    <xdr:rowOff>190500</xdr:rowOff>
                  </from>
                  <to>
                    <xdr:col>4</xdr:col>
                    <xdr:colOff>190500</xdr:colOff>
                    <xdr:row>10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15" r:id="rId10" name="Check Box 39">
              <controlPr defaultSize="0" autoFill="0" autoLine="0" autoPict="0">
                <anchor moveWithCells="1">
                  <from>
                    <xdr:col>2</xdr:col>
                    <xdr:colOff>247650</xdr:colOff>
                    <xdr:row>30</xdr:row>
                    <xdr:rowOff>0</xdr:rowOff>
                  </from>
                  <to>
                    <xdr:col>3</xdr:col>
                    <xdr:colOff>184150</xdr:colOff>
                    <xdr:row>30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16" r:id="rId11" name="Check Box 40">
              <controlPr defaultSize="0" autoFill="0" autoLine="0" autoPict="0">
                <anchor moveWithCells="1">
                  <from>
                    <xdr:col>3</xdr:col>
                    <xdr:colOff>247650</xdr:colOff>
                    <xdr:row>30</xdr:row>
                    <xdr:rowOff>0</xdr:rowOff>
                  </from>
                  <to>
                    <xdr:col>4</xdr:col>
                    <xdr:colOff>184150</xdr:colOff>
                    <xdr:row>30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19" r:id="rId12" name="Check Box 43">
              <controlPr defaultSize="0" autoFill="0" autoLine="0" autoPict="0">
                <anchor moveWithCells="1">
                  <from>
                    <xdr:col>2</xdr:col>
                    <xdr:colOff>241300</xdr:colOff>
                    <xdr:row>32</xdr:row>
                    <xdr:rowOff>222250</xdr:rowOff>
                  </from>
                  <to>
                    <xdr:col>3</xdr:col>
                    <xdr:colOff>171450</xdr:colOff>
                    <xdr:row>32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20" r:id="rId13" name="Check Box 44">
              <controlPr defaultSize="0" autoFill="0" autoLine="0" autoPict="0">
                <anchor moveWithCells="1">
                  <from>
                    <xdr:col>3</xdr:col>
                    <xdr:colOff>241300</xdr:colOff>
                    <xdr:row>32</xdr:row>
                    <xdr:rowOff>222250</xdr:rowOff>
                  </from>
                  <to>
                    <xdr:col>4</xdr:col>
                    <xdr:colOff>171450</xdr:colOff>
                    <xdr:row>32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23" r:id="rId14" name="Check Box 47">
              <controlPr defaultSize="0" autoFill="0" autoLine="0" autoPict="0">
                <anchor moveWithCells="1">
                  <from>
                    <xdr:col>2</xdr:col>
                    <xdr:colOff>260350</xdr:colOff>
                    <xdr:row>31</xdr:row>
                    <xdr:rowOff>209550</xdr:rowOff>
                  </from>
                  <to>
                    <xdr:col>3</xdr:col>
                    <xdr:colOff>190500</xdr:colOff>
                    <xdr:row>31</xdr:row>
                    <xdr:rowOff>450850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24" r:id="rId15" name="Check Box 48">
              <controlPr defaultSize="0" autoFill="0" autoLine="0" autoPict="0">
                <anchor moveWithCells="1">
                  <from>
                    <xdr:col>3</xdr:col>
                    <xdr:colOff>260350</xdr:colOff>
                    <xdr:row>31</xdr:row>
                    <xdr:rowOff>209550</xdr:rowOff>
                  </from>
                  <to>
                    <xdr:col>4</xdr:col>
                    <xdr:colOff>190500</xdr:colOff>
                    <xdr:row>31</xdr:row>
                    <xdr:rowOff>450850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25" r:id="rId16" name="Check Box 49">
              <controlPr defaultSize="0" autoFill="0" autoLine="0" autoPict="0">
                <anchor moveWithCells="1">
                  <from>
                    <xdr:col>2</xdr:col>
                    <xdr:colOff>247650</xdr:colOff>
                    <xdr:row>34</xdr:row>
                    <xdr:rowOff>0</xdr:rowOff>
                  </from>
                  <to>
                    <xdr:col>3</xdr:col>
                    <xdr:colOff>184150</xdr:colOff>
                    <xdr:row>34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26" r:id="rId17" name="Check Box 50">
              <controlPr defaultSize="0" autoFill="0" autoLine="0" autoPict="0">
                <anchor moveWithCells="1">
                  <from>
                    <xdr:col>3</xdr:col>
                    <xdr:colOff>247650</xdr:colOff>
                    <xdr:row>34</xdr:row>
                    <xdr:rowOff>0</xdr:rowOff>
                  </from>
                  <to>
                    <xdr:col>4</xdr:col>
                    <xdr:colOff>184150</xdr:colOff>
                    <xdr:row>34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27" r:id="rId18" name="Check Box 51">
              <controlPr defaultSize="0" autoFill="0" autoLine="0" autoPict="0">
                <anchor moveWithCells="1">
                  <from>
                    <xdr:col>2</xdr:col>
                    <xdr:colOff>247650</xdr:colOff>
                    <xdr:row>34</xdr:row>
                    <xdr:rowOff>0</xdr:rowOff>
                  </from>
                  <to>
                    <xdr:col>3</xdr:col>
                    <xdr:colOff>184150</xdr:colOff>
                    <xdr:row>34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28" r:id="rId19" name="Check Box 52">
              <controlPr defaultSize="0" autoFill="0" autoLine="0" autoPict="0">
                <anchor moveWithCells="1">
                  <from>
                    <xdr:col>3</xdr:col>
                    <xdr:colOff>247650</xdr:colOff>
                    <xdr:row>34</xdr:row>
                    <xdr:rowOff>0</xdr:rowOff>
                  </from>
                  <to>
                    <xdr:col>4</xdr:col>
                    <xdr:colOff>184150</xdr:colOff>
                    <xdr:row>34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29" r:id="rId20" name="Check Box 53">
              <controlPr defaultSize="0" autoFill="0" autoLine="0" autoPict="0">
                <anchor moveWithCells="1">
                  <from>
                    <xdr:col>2</xdr:col>
                    <xdr:colOff>247650</xdr:colOff>
                    <xdr:row>33</xdr:row>
                    <xdr:rowOff>12700</xdr:rowOff>
                  </from>
                  <to>
                    <xdr:col>3</xdr:col>
                    <xdr:colOff>184150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30" r:id="rId21" name="Check Box 54">
              <controlPr defaultSize="0" autoFill="0" autoLine="0" autoPict="0">
                <anchor moveWithCells="1">
                  <from>
                    <xdr:col>3</xdr:col>
                    <xdr:colOff>247650</xdr:colOff>
                    <xdr:row>33</xdr:row>
                    <xdr:rowOff>12700</xdr:rowOff>
                  </from>
                  <to>
                    <xdr:col>4</xdr:col>
                    <xdr:colOff>184150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63" r:id="rId22" name="Check Box 87">
              <controlPr defaultSize="0" autoFill="0" autoLine="0" autoPict="0">
                <anchor moveWithCells="1">
                  <from>
                    <xdr:col>2</xdr:col>
                    <xdr:colOff>241300</xdr:colOff>
                    <xdr:row>22</xdr:row>
                    <xdr:rowOff>184150</xdr:rowOff>
                  </from>
                  <to>
                    <xdr:col>3</xdr:col>
                    <xdr:colOff>171450</xdr:colOff>
                    <xdr:row>22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64" r:id="rId23" name="Check Box 88">
              <controlPr defaultSize="0" autoFill="0" autoLine="0" autoPict="0">
                <anchor moveWithCells="1">
                  <from>
                    <xdr:col>3</xdr:col>
                    <xdr:colOff>260350</xdr:colOff>
                    <xdr:row>22</xdr:row>
                    <xdr:rowOff>190500</xdr:rowOff>
                  </from>
                  <to>
                    <xdr:col>4</xdr:col>
                    <xdr:colOff>190500</xdr:colOff>
                    <xdr:row>22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75" r:id="rId24" name="Check Box 99">
              <controlPr defaultSize="0" autoFill="0" autoLine="0" autoPict="0">
                <anchor moveWithCells="1">
                  <from>
                    <xdr:col>2</xdr:col>
                    <xdr:colOff>247650</xdr:colOff>
                    <xdr:row>15</xdr:row>
                    <xdr:rowOff>190500</xdr:rowOff>
                  </from>
                  <to>
                    <xdr:col>3</xdr:col>
                    <xdr:colOff>184150</xdr:colOff>
                    <xdr:row>15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76" r:id="rId25" name="Check Box 100">
              <controlPr defaultSize="0" autoFill="0" autoLine="0" autoPict="0">
                <anchor moveWithCells="1">
                  <from>
                    <xdr:col>3</xdr:col>
                    <xdr:colOff>247650</xdr:colOff>
                    <xdr:row>15</xdr:row>
                    <xdr:rowOff>190500</xdr:rowOff>
                  </from>
                  <to>
                    <xdr:col>4</xdr:col>
                    <xdr:colOff>184150</xdr:colOff>
                    <xdr:row>15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79" r:id="rId26" name="Check Box 103">
              <controlPr defaultSize="0" autoFill="0" autoLine="0" autoPict="0">
                <anchor moveWithCells="1">
                  <from>
                    <xdr:col>2</xdr:col>
                    <xdr:colOff>247650</xdr:colOff>
                    <xdr:row>16</xdr:row>
                    <xdr:rowOff>190500</xdr:rowOff>
                  </from>
                  <to>
                    <xdr:col>3</xdr:col>
                    <xdr:colOff>184150</xdr:colOff>
                    <xdr:row>16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80" r:id="rId27" name="Check Box 104">
              <controlPr defaultSize="0" autoFill="0" autoLine="0" autoPict="0">
                <anchor moveWithCells="1">
                  <from>
                    <xdr:col>3</xdr:col>
                    <xdr:colOff>247650</xdr:colOff>
                    <xdr:row>16</xdr:row>
                    <xdr:rowOff>190500</xdr:rowOff>
                  </from>
                  <to>
                    <xdr:col>4</xdr:col>
                    <xdr:colOff>184150</xdr:colOff>
                    <xdr:row>16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21" r:id="rId28" name="Check Box 145">
              <controlPr defaultSize="0" autoFill="0" autoLine="0" autoPict="0">
                <anchor moveWithCells="1">
                  <from>
                    <xdr:col>2</xdr:col>
                    <xdr:colOff>241300</xdr:colOff>
                    <xdr:row>23</xdr:row>
                    <xdr:rowOff>222250</xdr:rowOff>
                  </from>
                  <to>
                    <xdr:col>3</xdr:col>
                    <xdr:colOff>171450</xdr:colOff>
                    <xdr:row>23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22" r:id="rId29" name="Check Box 146">
              <controlPr defaultSize="0" autoFill="0" autoLine="0" autoPict="0">
                <anchor moveWithCells="1">
                  <from>
                    <xdr:col>3</xdr:col>
                    <xdr:colOff>241300</xdr:colOff>
                    <xdr:row>23</xdr:row>
                    <xdr:rowOff>222250</xdr:rowOff>
                  </from>
                  <to>
                    <xdr:col>4</xdr:col>
                    <xdr:colOff>171450</xdr:colOff>
                    <xdr:row>23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25" r:id="rId30" name="Check Box 149">
              <controlPr defaultSize="0" autoFill="0" autoLine="0" autoPict="0">
                <anchor moveWithCells="1">
                  <from>
                    <xdr:col>2</xdr:col>
                    <xdr:colOff>247650</xdr:colOff>
                    <xdr:row>12</xdr:row>
                    <xdr:rowOff>203200</xdr:rowOff>
                  </from>
                  <to>
                    <xdr:col>3</xdr:col>
                    <xdr:colOff>184150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26" r:id="rId31" name="Check Box 150">
              <controlPr defaultSize="0" autoFill="0" autoLine="0" autoPict="0">
                <anchor moveWithCells="1">
                  <from>
                    <xdr:col>3</xdr:col>
                    <xdr:colOff>247650</xdr:colOff>
                    <xdr:row>12</xdr:row>
                    <xdr:rowOff>203200</xdr:rowOff>
                  </from>
                  <to>
                    <xdr:col>4</xdr:col>
                    <xdr:colOff>184150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29" r:id="rId32" name="Check Box 153">
              <controlPr defaultSize="0" autoFill="0" autoLine="0" autoPict="0">
                <anchor moveWithCells="1">
                  <from>
                    <xdr:col>2</xdr:col>
                    <xdr:colOff>247650</xdr:colOff>
                    <xdr:row>13</xdr:row>
                    <xdr:rowOff>209550</xdr:rowOff>
                  </from>
                  <to>
                    <xdr:col>3</xdr:col>
                    <xdr:colOff>184150</xdr:colOff>
                    <xdr:row>13</xdr:row>
                    <xdr:rowOff>450850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30" r:id="rId33" name="Check Box 154">
              <controlPr defaultSize="0" autoFill="0" autoLine="0" autoPict="0">
                <anchor moveWithCells="1">
                  <from>
                    <xdr:col>3</xdr:col>
                    <xdr:colOff>247650</xdr:colOff>
                    <xdr:row>13</xdr:row>
                    <xdr:rowOff>209550</xdr:rowOff>
                  </from>
                  <to>
                    <xdr:col>4</xdr:col>
                    <xdr:colOff>184150</xdr:colOff>
                    <xdr:row>13</xdr:row>
                    <xdr:rowOff>450850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49" r:id="rId34" name="Check Box 173">
              <controlPr defaultSize="0" autoFill="0" autoLine="0" autoPict="0">
                <anchor moveWithCells="1">
                  <from>
                    <xdr:col>2</xdr:col>
                    <xdr:colOff>247650</xdr:colOff>
                    <xdr:row>17</xdr:row>
                    <xdr:rowOff>228600</xdr:rowOff>
                  </from>
                  <to>
                    <xdr:col>3</xdr:col>
                    <xdr:colOff>184150</xdr:colOff>
                    <xdr:row>17</xdr:row>
                    <xdr:rowOff>469900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50" r:id="rId35" name="Check Box 174">
              <controlPr defaultSize="0" autoFill="0" autoLine="0" autoPict="0">
                <anchor moveWithCells="1">
                  <from>
                    <xdr:col>3</xdr:col>
                    <xdr:colOff>247650</xdr:colOff>
                    <xdr:row>17</xdr:row>
                    <xdr:rowOff>228600</xdr:rowOff>
                  </from>
                  <to>
                    <xdr:col>4</xdr:col>
                    <xdr:colOff>184150</xdr:colOff>
                    <xdr:row>17</xdr:row>
                    <xdr:rowOff>469900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81" r:id="rId36" name="Check Box 205">
              <controlPr defaultSize="0" autoFill="0" autoLine="0" autoPict="0">
                <anchor moveWithCells="1">
                  <from>
                    <xdr:col>2</xdr:col>
                    <xdr:colOff>241300</xdr:colOff>
                    <xdr:row>24</xdr:row>
                    <xdr:rowOff>222250</xdr:rowOff>
                  </from>
                  <to>
                    <xdr:col>3</xdr:col>
                    <xdr:colOff>171450</xdr:colOff>
                    <xdr:row>24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82" r:id="rId37" name="Check Box 206">
              <controlPr defaultSize="0" autoFill="0" autoLine="0" autoPict="0">
                <anchor moveWithCells="1">
                  <from>
                    <xdr:col>2</xdr:col>
                    <xdr:colOff>241300</xdr:colOff>
                    <xdr:row>25</xdr:row>
                    <xdr:rowOff>222250</xdr:rowOff>
                  </from>
                  <to>
                    <xdr:col>3</xdr:col>
                    <xdr:colOff>171450</xdr:colOff>
                    <xdr:row>25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83" r:id="rId38" name="Check Box 207">
              <controlPr defaultSize="0" autoFill="0" autoLine="0" autoPict="0">
                <anchor moveWithCells="1">
                  <from>
                    <xdr:col>2</xdr:col>
                    <xdr:colOff>241300</xdr:colOff>
                    <xdr:row>26</xdr:row>
                    <xdr:rowOff>222250</xdr:rowOff>
                  </from>
                  <to>
                    <xdr:col>3</xdr:col>
                    <xdr:colOff>171450</xdr:colOff>
                    <xdr:row>26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84" r:id="rId39" name="Check Box 208">
              <controlPr defaultSize="0" autoFill="0" autoLine="0" autoPict="0">
                <anchor moveWithCells="1">
                  <from>
                    <xdr:col>3</xdr:col>
                    <xdr:colOff>241300</xdr:colOff>
                    <xdr:row>24</xdr:row>
                    <xdr:rowOff>222250</xdr:rowOff>
                  </from>
                  <to>
                    <xdr:col>4</xdr:col>
                    <xdr:colOff>171450</xdr:colOff>
                    <xdr:row>24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85" r:id="rId40" name="Check Box 209">
              <controlPr defaultSize="0" autoFill="0" autoLine="0" autoPict="0">
                <anchor moveWithCells="1">
                  <from>
                    <xdr:col>3</xdr:col>
                    <xdr:colOff>241300</xdr:colOff>
                    <xdr:row>25</xdr:row>
                    <xdr:rowOff>222250</xdr:rowOff>
                  </from>
                  <to>
                    <xdr:col>4</xdr:col>
                    <xdr:colOff>171450</xdr:colOff>
                    <xdr:row>25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86" r:id="rId41" name="Check Box 210">
              <controlPr defaultSize="0" autoFill="0" autoLine="0" autoPict="0">
                <anchor moveWithCells="1">
                  <from>
                    <xdr:col>3</xdr:col>
                    <xdr:colOff>241300</xdr:colOff>
                    <xdr:row>26</xdr:row>
                    <xdr:rowOff>222250</xdr:rowOff>
                  </from>
                  <to>
                    <xdr:col>4</xdr:col>
                    <xdr:colOff>171450</xdr:colOff>
                    <xdr:row>26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87" r:id="rId42" name="Check Box 211">
              <controlPr defaultSize="0" autoFill="0" autoLine="0" autoPict="0">
                <anchor moveWithCells="1">
                  <from>
                    <xdr:col>2</xdr:col>
                    <xdr:colOff>247650</xdr:colOff>
                    <xdr:row>34</xdr:row>
                    <xdr:rowOff>0</xdr:rowOff>
                  </from>
                  <to>
                    <xdr:col>3</xdr:col>
                    <xdr:colOff>184150</xdr:colOff>
                    <xdr:row>34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88" r:id="rId43" name="Check Box 212">
              <controlPr defaultSize="0" autoFill="0" autoLine="0" autoPict="0">
                <anchor moveWithCells="1">
                  <from>
                    <xdr:col>3</xdr:col>
                    <xdr:colOff>247650</xdr:colOff>
                    <xdr:row>34</xdr:row>
                    <xdr:rowOff>0</xdr:rowOff>
                  </from>
                  <to>
                    <xdr:col>4</xdr:col>
                    <xdr:colOff>184150</xdr:colOff>
                    <xdr:row>34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89" r:id="rId44" name="Check Box 213">
              <controlPr defaultSize="0" autoFill="0" autoLine="0" autoPict="0">
                <anchor moveWithCells="1">
                  <from>
                    <xdr:col>2</xdr:col>
                    <xdr:colOff>247650</xdr:colOff>
                    <xdr:row>19</xdr:row>
                    <xdr:rowOff>190500</xdr:rowOff>
                  </from>
                  <to>
                    <xdr:col>3</xdr:col>
                    <xdr:colOff>184150</xdr:colOff>
                    <xdr:row>19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90" r:id="rId45" name="Check Box 214">
              <controlPr defaultSize="0" autoFill="0" autoLine="0" autoPict="0">
                <anchor moveWithCells="1">
                  <from>
                    <xdr:col>3</xdr:col>
                    <xdr:colOff>247650</xdr:colOff>
                    <xdr:row>19</xdr:row>
                    <xdr:rowOff>190500</xdr:rowOff>
                  </from>
                  <to>
                    <xdr:col>4</xdr:col>
                    <xdr:colOff>184150</xdr:colOff>
                    <xdr:row>19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91" r:id="rId46" name="Check Box 215">
              <controlPr defaultSize="0" autoFill="0" autoLine="0" autoPict="0">
                <anchor moveWithCells="1">
                  <from>
                    <xdr:col>2</xdr:col>
                    <xdr:colOff>247650</xdr:colOff>
                    <xdr:row>20</xdr:row>
                    <xdr:rowOff>190500</xdr:rowOff>
                  </from>
                  <to>
                    <xdr:col>3</xdr:col>
                    <xdr:colOff>184150</xdr:colOff>
                    <xdr:row>20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92" r:id="rId47" name="Check Box 216">
              <controlPr defaultSize="0" autoFill="0" autoLine="0" autoPict="0">
                <anchor moveWithCells="1">
                  <from>
                    <xdr:col>3</xdr:col>
                    <xdr:colOff>247650</xdr:colOff>
                    <xdr:row>20</xdr:row>
                    <xdr:rowOff>190500</xdr:rowOff>
                  </from>
                  <to>
                    <xdr:col>4</xdr:col>
                    <xdr:colOff>184150</xdr:colOff>
                    <xdr:row>20</xdr:row>
                    <xdr:rowOff>431800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49</vt:i4>
      </vt:variant>
    </vt:vector>
  </HeadingPairs>
  <TitlesOfParts>
    <vt:vector size="57" baseType="lpstr">
      <vt:lpstr>実績報告書</vt:lpstr>
      <vt:lpstr>事業実施者・事業着手・完了日</vt:lpstr>
      <vt:lpstr>事業費内訳</vt:lpstr>
      <vt:lpstr>ボイラ排出量算定（追加)</vt:lpstr>
      <vt:lpstr>Sheet1</vt:lpstr>
      <vt:lpstr>口座情報</vt:lpstr>
      <vt:lpstr>写真</vt:lpstr>
      <vt:lpstr>チェックリスト</vt:lpstr>
      <vt:lpstr>チェックリスト!Print_Area</vt:lpstr>
      <vt:lpstr>'ボイラ排出量算定（追加)'!Print_Area</vt:lpstr>
      <vt:lpstr>口座情報!Print_Area</vt:lpstr>
      <vt:lpstr>事業実施者・事業着手・完了日!Print_Area</vt:lpstr>
      <vt:lpstr>事業費内訳!Print_Area</vt:lpstr>
      <vt:lpstr>実績報告書!Print_Area</vt:lpstr>
      <vt:lpstr>写真!Print_Area</vt:lpstr>
      <vt:lpstr>実績報告書!サービス業</vt:lpstr>
      <vt:lpstr>サービス業</vt:lpstr>
      <vt:lpstr>実績報告書!医療・福祉</vt:lpstr>
      <vt:lpstr>医療・福祉</vt:lpstr>
      <vt:lpstr>実績報告書!運輸業・郵便業</vt:lpstr>
      <vt:lpstr>運輸業・郵便業</vt:lpstr>
      <vt:lpstr>実績報告書!卸売業・小売業</vt:lpstr>
      <vt:lpstr>卸売業・小売業</vt:lpstr>
      <vt:lpstr>実績報告書!学術研究・専門・技術サービス業</vt:lpstr>
      <vt:lpstr>学術研究・専門・技術サービス業</vt:lpstr>
      <vt:lpstr>実績報告書!漁業</vt:lpstr>
      <vt:lpstr>漁業</vt:lpstr>
      <vt:lpstr>実績報告書!教育・学習支援業</vt:lpstr>
      <vt:lpstr>教育・学習支援業</vt:lpstr>
      <vt:lpstr>実績報告書!金融業・保険業</vt:lpstr>
      <vt:lpstr>金融業・保険業</vt:lpstr>
      <vt:lpstr>実績報告書!建設業</vt:lpstr>
      <vt:lpstr>建設業</vt:lpstr>
      <vt:lpstr>実績報告書!鉱業・採石業・砂利採取業</vt:lpstr>
      <vt:lpstr>鉱業・採石業・砂利採取業</vt:lpstr>
      <vt:lpstr>実績報告書!宿泊業・飲食サービス業</vt:lpstr>
      <vt:lpstr>宿泊業・飲食サービス業</vt:lpstr>
      <vt:lpstr>実績報告書!情報通信業</vt:lpstr>
      <vt:lpstr>情報通信業</vt:lpstr>
      <vt:lpstr>実績報告書!生活関連サービス業・娯楽業</vt:lpstr>
      <vt:lpstr>生活関連サービス業・娯楽業</vt:lpstr>
      <vt:lpstr>実績報告書!製造業</vt:lpstr>
      <vt:lpstr>製造業</vt:lpstr>
      <vt:lpstr>実績報告書!大分類</vt:lpstr>
      <vt:lpstr>大分類</vt:lpstr>
      <vt:lpstr>実績報告書!電気・ガス・熱供給・水道業</vt:lpstr>
      <vt:lpstr>電気・ガス・熱供給・水道業</vt:lpstr>
      <vt:lpstr>実績報告書!燃料</vt:lpstr>
      <vt:lpstr>燃料</vt:lpstr>
      <vt:lpstr>実績報告書!農業_林業</vt:lpstr>
      <vt:lpstr>農業_林業</vt:lpstr>
      <vt:lpstr>実績報告書!農業・林業</vt:lpstr>
      <vt:lpstr>農業・林業</vt:lpstr>
      <vt:lpstr>実績報告書!不動産業・物品賃貸業</vt:lpstr>
      <vt:lpstr>不動産業・物品賃貸業</vt:lpstr>
      <vt:lpstr>実績報告書!複合サービス事業</vt:lpstr>
      <vt:lpstr>複合サービス事業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鈴木 芳晴（温暖化対策課）</cp:lastModifiedBy>
  <cp:lastPrinted>2025-07-29T00:10:08Z</cp:lastPrinted>
  <dcterms:created xsi:type="dcterms:W3CDTF">2013-01-29T04:15:39Z</dcterms:created>
  <dcterms:modified xsi:type="dcterms:W3CDTF">2025-08-01T14:56:37Z</dcterms:modified>
</cp:coreProperties>
</file>