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codeName="ThisWorkbook"/>
  <mc:AlternateContent xmlns:mc="http://schemas.openxmlformats.org/markup-compatibility/2006">
    <mc:Choice Requires="x15">
      <x15ac:absPath xmlns:x15ac="http://schemas.microsoft.com/office/spreadsheetml/2010/11/ac" url="\\10.9.2.37\温暖化対策\840_見える化支援事業\04_フォローアップ\R5\01_点検表\01_点検表テンプレート\R5.5.26HPの更新（点検表等貼り付け）\"/>
    </mc:Choice>
  </mc:AlternateContent>
  <xr:revisionPtr revIDLastSave="0" documentId="13_ncr:1_{43D8ACB6-B95F-407A-A51A-FF1C62C9C9FC}" xr6:coauthVersionLast="36" xr6:coauthVersionMax="36" xr10:uidLastSave="{00000000-0000-0000-0000-000000000000}"/>
  <workbookProtection workbookAlgorithmName="SHA-512" workbookHashValue="nE30CLBdr+HdR5h/s2AEuyh6B38aNoHFCjHWpoGdA1mPRDb0QUdn3DYJ95/zLCI5EMyw/Lk3awqPEPLwTn1FdA==" workbookSaltValue="q0NQMkE2VzCMZgzyf6YhuA==" workbookSpinCount="100000" lockStructure="1"/>
  <bookViews>
    <workbookView xWindow="0" yWindow="0" windowWidth="15960" windowHeight="8940" tabRatio="895" xr2:uid="{00000000-000D-0000-FFFF-FFFF00000000}"/>
  </bookViews>
  <sheets>
    <sheet name="点検シート_第1区分" sheetId="13" r:id="rId1"/>
    <sheet name="点検結果" sheetId="2" r:id="rId2"/>
    <sheet name="データシート" sheetId="174" state="hidden" r:id="rId3"/>
    <sheet name="1" sheetId="122" r:id="rId4"/>
    <sheet name="2" sheetId="123" r:id="rId5"/>
    <sheet name="3" sheetId="124" r:id="rId6"/>
    <sheet name="4" sheetId="125" r:id="rId7"/>
    <sheet name="5" sheetId="126" r:id="rId8"/>
    <sheet name="6" sheetId="76" r:id="rId9"/>
    <sheet name="7" sheetId="127" r:id="rId10"/>
    <sheet name="8" sheetId="128" r:id="rId11"/>
    <sheet name="9" sheetId="129" r:id="rId12"/>
    <sheet name="10" sheetId="130" r:id="rId13"/>
    <sheet name="11" sheetId="131" r:id="rId14"/>
    <sheet name="12" sheetId="132" r:id="rId15"/>
    <sheet name="13" sheetId="133" r:id="rId16"/>
    <sheet name="14" sheetId="134" r:id="rId17"/>
    <sheet name="15" sheetId="135" r:id="rId18"/>
    <sheet name="16" sheetId="136" r:id="rId19"/>
    <sheet name="17" sheetId="137" r:id="rId20"/>
    <sheet name="18" sheetId="138" r:id="rId21"/>
    <sheet name="19" sheetId="139" r:id="rId22"/>
    <sheet name="20" sheetId="140" r:id="rId23"/>
    <sheet name="21" sheetId="141" r:id="rId24"/>
    <sheet name="22" sheetId="142" r:id="rId25"/>
    <sheet name="23" sheetId="143" r:id="rId26"/>
    <sheet name="24" sheetId="144" r:id="rId27"/>
    <sheet name="25" sheetId="145" r:id="rId28"/>
    <sheet name="26" sheetId="146" r:id="rId29"/>
    <sheet name="27" sheetId="149" r:id="rId30"/>
    <sheet name="28" sheetId="148" r:id="rId31"/>
    <sheet name="29" sheetId="150" r:id="rId32"/>
    <sheet name="30" sheetId="151" r:id="rId33"/>
    <sheet name="31" sheetId="152" r:id="rId34"/>
    <sheet name="32" sheetId="153" r:id="rId35"/>
    <sheet name="33" sheetId="154" r:id="rId36"/>
    <sheet name="34" sheetId="155" r:id="rId37"/>
    <sheet name="35" sheetId="156" r:id="rId38"/>
    <sheet name="36" sheetId="157" r:id="rId39"/>
    <sheet name="37" sheetId="158" r:id="rId40"/>
    <sheet name="38" sheetId="159" r:id="rId41"/>
    <sheet name="39" sheetId="160" r:id="rId42"/>
    <sheet name="40" sheetId="162" r:id="rId43"/>
    <sheet name="41" sheetId="161" r:id="rId44"/>
    <sheet name="42" sheetId="164" r:id="rId45"/>
    <sheet name="43" sheetId="165" r:id="rId46"/>
    <sheet name="44" sheetId="166" r:id="rId47"/>
    <sheet name="45" sheetId="168" r:id="rId48"/>
    <sheet name="46" sheetId="167" r:id="rId49"/>
    <sheet name="47" sheetId="169" r:id="rId50"/>
    <sheet name="48" sheetId="170" r:id="rId51"/>
    <sheet name="49" sheetId="171" r:id="rId52"/>
    <sheet name="50" sheetId="172" r:id="rId53"/>
  </sheets>
  <definedNames>
    <definedName name="_xlnm._FilterDatabase" localSheetId="0" hidden="1">点検シート_第1区分!$C$83:$X$134</definedName>
    <definedName name="FALSEの場合">点検シート_第1区分!$S$32</definedName>
    <definedName name="_xlnm.Print_Area" localSheetId="3">'1'!$B$5:$D$26</definedName>
    <definedName name="_xlnm.Print_Area" localSheetId="12">'10'!$B$5:$D$23</definedName>
    <definedName name="_xlnm.Print_Area" localSheetId="13">'11'!$B$5:$D$22</definedName>
    <definedName name="_xlnm.Print_Area" localSheetId="14">'12'!$B$5:$D$23</definedName>
    <definedName name="_xlnm.Print_Area" localSheetId="15">'13'!$B$5:$D$25</definedName>
    <definedName name="_xlnm.Print_Area" localSheetId="16">'14'!$B$5:$D$29</definedName>
    <definedName name="_xlnm.Print_Area" localSheetId="17">'15'!$B$5:$D$24</definedName>
    <definedName name="_xlnm.Print_Area" localSheetId="18">'16'!$B$5:$D$24</definedName>
    <definedName name="_xlnm.Print_Area" localSheetId="19">'17'!$B$5:$D$35</definedName>
    <definedName name="_xlnm.Print_Area" localSheetId="20">'18'!$B$5:$D$23</definedName>
    <definedName name="_xlnm.Print_Area" localSheetId="21">'19'!$B$5:$D$24</definedName>
    <definedName name="_xlnm.Print_Area" localSheetId="4">'2'!$B$5:$D$24</definedName>
    <definedName name="_xlnm.Print_Area" localSheetId="22">'20'!$B$5:$D$23</definedName>
    <definedName name="_xlnm.Print_Area" localSheetId="23">'21'!$B$5:$D$30</definedName>
    <definedName name="_xlnm.Print_Area" localSheetId="24">'22'!$B$5:$D$44</definedName>
    <definedName name="_xlnm.Print_Area" localSheetId="25">'23'!$B$5:$D$36</definedName>
    <definedName name="_xlnm.Print_Area" localSheetId="26">'24'!$B$5:$D$49</definedName>
    <definedName name="_xlnm.Print_Area" localSheetId="27">'25'!$B$5:$D$25</definedName>
    <definedName name="_xlnm.Print_Area" localSheetId="28">'26'!$B$5:$D$30</definedName>
    <definedName name="_xlnm.Print_Area" localSheetId="29">'27'!$B$5:$D$29</definedName>
    <definedName name="_xlnm.Print_Area" localSheetId="30">'28'!$B$5:$D$29</definedName>
    <definedName name="_xlnm.Print_Area" localSheetId="31">'29'!$B$5:$D$35</definedName>
    <definedName name="_xlnm.Print_Area" localSheetId="5">'3'!$B$5:$D$22</definedName>
    <definedName name="_xlnm.Print_Area" localSheetId="32">'30'!$B$5:$D$30</definedName>
    <definedName name="_xlnm.Print_Area" localSheetId="33">'31'!$B$5:$D$29</definedName>
    <definedName name="_xlnm.Print_Area" localSheetId="34">'32'!$B$5:$D$24</definedName>
    <definedName name="_xlnm.Print_Area" localSheetId="35">'33'!$B$5:$D$21</definedName>
    <definedName name="_xlnm.Print_Area" localSheetId="36">'34'!$B$5:$D$37</definedName>
    <definedName name="_xlnm.Print_Area" localSheetId="37">'35'!$B$5:$D$30</definedName>
    <definedName name="_xlnm.Print_Area" localSheetId="38">'36'!$B$5:$D$32</definedName>
    <definedName name="_xlnm.Print_Area" localSheetId="39">'37'!$B$5:$D$42</definedName>
    <definedName name="_xlnm.Print_Area" localSheetId="40">'38'!$B$5:$D$25</definedName>
    <definedName name="_xlnm.Print_Area" localSheetId="41">'39'!$B$5:$D$49</definedName>
    <definedName name="_xlnm.Print_Area" localSheetId="6">'4'!$B$5:$D$24</definedName>
    <definedName name="_xlnm.Print_Area" localSheetId="42">'40'!$B$5:$D$48</definedName>
    <definedName name="_xlnm.Print_Area" localSheetId="43">'41'!$B$5:$D$26</definedName>
    <definedName name="_xlnm.Print_Area" localSheetId="44">'42'!$B$5:$D$16</definedName>
    <definedName name="_xlnm.Print_Area" localSheetId="45">'43'!$B$5:$D$25</definedName>
    <definedName name="_xlnm.Print_Area" localSheetId="46">'44'!$B$5:$D$27</definedName>
    <definedName name="_xlnm.Print_Area" localSheetId="47">'45'!$B$5:$D$38</definedName>
    <definedName name="_xlnm.Print_Area" localSheetId="48">'46'!$B$5:$D$29</definedName>
    <definedName name="_xlnm.Print_Area" localSheetId="49">'47'!$B$5:$D$27</definedName>
    <definedName name="_xlnm.Print_Area" localSheetId="50">'48'!$B$5:$D$37</definedName>
    <definedName name="_xlnm.Print_Area" localSheetId="51">'49'!$B$5:$D$27</definedName>
    <definedName name="_xlnm.Print_Area" localSheetId="7">'5'!$B$5:$D$20</definedName>
    <definedName name="_xlnm.Print_Area" localSheetId="52">'50'!$B$5:$D$26</definedName>
    <definedName name="_xlnm.Print_Area" localSheetId="8">'6'!$B$5:$D$39</definedName>
    <definedName name="_xlnm.Print_Area" localSheetId="9">'7'!$B$5:$D$22</definedName>
    <definedName name="_xlnm.Print_Area" localSheetId="10">'8'!$B$5:$D$52</definedName>
    <definedName name="_xlnm.Print_Area" localSheetId="11">'9'!$B$5:$D$23</definedName>
    <definedName name="_xlnm.Print_Area" localSheetId="2">データシート!#REF!</definedName>
    <definedName name="_xlnm.Print_Area" localSheetId="0">点検シート_第1区分!$C$3:$M$148</definedName>
    <definedName name="_xlnm.Print_Area" localSheetId="1">点検結果!$C$3:$M$45</definedName>
    <definedName name="_xlnm.Print_Titles" localSheetId="0">点検シート_第1区分!$83:$83</definedName>
    <definedName name="TRUEの場合">点検シート_第1区分!$R$32:$R$46</definedName>
    <definedName name="対策1">点検シート_第1区分!$J$85</definedName>
    <definedName name="対策10">点検シート_第1区分!$J$94</definedName>
    <definedName name="対策11">点検シート_第1区分!$J$95</definedName>
    <definedName name="対策12">点検シート_第1区分!$J$96</definedName>
    <definedName name="対策13">点検シート_第1区分!$J$97</definedName>
    <definedName name="対策14">点検シート_第1区分!$J$98</definedName>
    <definedName name="対策15">点検シート_第1区分!$J$99</definedName>
    <definedName name="対策16">点検シート_第1区分!$J$100</definedName>
    <definedName name="対策17">点検シート_第1区分!$J$101</definedName>
    <definedName name="対策18">点検シート_第1区分!$J$102</definedName>
    <definedName name="対策19">点検シート_第1区分!$J$103</definedName>
    <definedName name="対策2">点検シート_第1区分!$J$86</definedName>
    <definedName name="対策20">点検シート_第1区分!$J$104</definedName>
    <definedName name="対策21">点検シート_第1区分!$J$105</definedName>
    <definedName name="対策22">点検シート_第1区分!$J$106</definedName>
    <definedName name="対策23">点検シート_第1区分!$J$107</definedName>
    <definedName name="対策24">点検シート_第1区分!$J$108</definedName>
    <definedName name="対策25">点検シート_第1区分!$J$109</definedName>
    <definedName name="対策26">点検シート_第1区分!$J$110</definedName>
    <definedName name="対策27">点検シート_第1区分!$J$111</definedName>
    <definedName name="対策28">点検シート_第1区分!$J$112</definedName>
    <definedName name="対策29">点検シート_第1区分!$J$113</definedName>
    <definedName name="対策3">点検シート_第1区分!$J$87</definedName>
    <definedName name="対策30">点検シート_第1区分!$J$114</definedName>
    <definedName name="対策31">点検シート_第1区分!$J$115</definedName>
    <definedName name="対策32">点検シート_第1区分!$J$116</definedName>
    <definedName name="対策33">点検シート_第1区分!$J$117</definedName>
    <definedName name="対策34">点検シート_第1区分!$J$118</definedName>
    <definedName name="対策35">点検シート_第1区分!$J$119</definedName>
    <definedName name="対策36">点検シート_第1区分!$J$120</definedName>
    <definedName name="対策37">点検シート_第1区分!$J$121</definedName>
    <definedName name="対策38">点検シート_第1区分!$J$122</definedName>
    <definedName name="対策39">点検シート_第1区分!$J$123</definedName>
    <definedName name="対策4">点検シート_第1区分!$J$88</definedName>
    <definedName name="対策40">点検シート_第1区分!$J$124</definedName>
    <definedName name="対策41">点検シート_第1区分!$J$125</definedName>
    <definedName name="対策42">点検シート_第1区分!$J$126</definedName>
    <definedName name="対策43">点検シート_第1区分!$J$127</definedName>
    <definedName name="対策44">点検シート_第1区分!$J$128</definedName>
    <definedName name="対策45">点検シート_第1区分!$J$129</definedName>
    <definedName name="対策46">点検シート_第1区分!$J$130</definedName>
    <definedName name="対策47">点検シート_第1区分!$J$131</definedName>
    <definedName name="対策48">点検シート_第1区分!$J$132</definedName>
    <definedName name="対策49">点検シート_第1区分!$J$133</definedName>
    <definedName name="対策5">点検シート_第1区分!$J$89</definedName>
    <definedName name="対策50">点検シート_第1区分!$J$134</definedName>
    <definedName name="対策6">点検シート_第1区分!$J$90</definedName>
    <definedName name="対策7">点検シート_第1区分!$J$91</definedName>
    <definedName name="対策8">点検シート_第1区分!$J$92</definedName>
    <definedName name="対策9">点検シート_第1区分!$J$93</definedName>
    <definedName name="対策項目" localSheetId="0">点検シート_第1区分!$C$85:$E$134</definedName>
    <definedName name="点検表入力エリア">点検シート_第1区分!$C$85:$O$134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34" i="13" l="1"/>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FG2" i="174" l="1"/>
  <c r="FF2" i="174"/>
  <c r="AQ98" i="13" l="1"/>
  <c r="O98" i="13" l="1"/>
  <c r="M98" i="13" s="1"/>
  <c r="BI2" i="174"/>
  <c r="AZ2" i="174"/>
  <c r="BA2" i="174"/>
  <c r="BB2" i="174"/>
  <c r="BC2" i="174"/>
  <c r="BD2" i="174"/>
  <c r="BE2" i="174"/>
  <c r="BF2" i="174"/>
  <c r="BG2" i="174"/>
  <c r="BH2" i="174"/>
  <c r="AY2" i="174"/>
  <c r="AP2" i="174"/>
  <c r="AQ2" i="174"/>
  <c r="AR2" i="174"/>
  <c r="AS2" i="174"/>
  <c r="AT2" i="174"/>
  <c r="AU2" i="174"/>
  <c r="AV2" i="174"/>
  <c r="AW2" i="174"/>
  <c r="AX2" i="174"/>
  <c r="AO2" i="174"/>
  <c r="AN2" i="174"/>
  <c r="AJ2" i="174"/>
  <c r="AK2" i="174"/>
  <c r="AL2" i="174"/>
  <c r="AM2" i="174"/>
  <c r="AI2" i="174"/>
  <c r="AE2" i="174"/>
  <c r="AF2" i="174"/>
  <c r="AG2" i="174"/>
  <c r="AH2" i="174"/>
  <c r="AD2" i="174"/>
  <c r="AC2" i="174"/>
  <c r="T2" i="174"/>
  <c r="U2" i="174"/>
  <c r="V2" i="174"/>
  <c r="W2" i="174"/>
  <c r="X2" i="174"/>
  <c r="Y2" i="174"/>
  <c r="Z2" i="174"/>
  <c r="AA2" i="174"/>
  <c r="AB2" i="174"/>
  <c r="S2" i="174"/>
  <c r="R2" i="174"/>
  <c r="Q2" i="174"/>
  <c r="P2" i="174"/>
  <c r="O2" i="174"/>
  <c r="N2" i="174"/>
  <c r="M2" i="174"/>
  <c r="L2" i="174"/>
  <c r="K2" i="174"/>
  <c r="J2" i="174"/>
  <c r="I2" i="174"/>
  <c r="H2" i="174"/>
  <c r="B5" i="158" l="1"/>
  <c r="B5" i="76"/>
  <c r="C3" i="2" l="1"/>
  <c r="G2" i="174" l="1"/>
  <c r="F2" i="174"/>
  <c r="E2" i="174"/>
  <c r="D2" i="174"/>
  <c r="C2" i="174"/>
  <c r="B2" i="174"/>
  <c r="A2" i="174"/>
  <c r="H5" i="2" l="1"/>
  <c r="AQ131" i="13" l="1"/>
  <c r="O131" i="13" s="1"/>
  <c r="AQ99" i="13"/>
  <c r="O99" i="13" s="1"/>
  <c r="DV2" i="174" l="1"/>
  <c r="M99" i="13"/>
  <c r="FB2" i="174"/>
  <c r="M131" i="13"/>
  <c r="AE99" i="13"/>
  <c r="AI99" i="13"/>
  <c r="AF99" i="13"/>
  <c r="AG99" i="13"/>
  <c r="AD99" i="13"/>
  <c r="AH99" i="13"/>
  <c r="AE131" i="13"/>
  <c r="AI131" i="13"/>
  <c r="AF131" i="13"/>
  <c r="AD131" i="13"/>
  <c r="AG131" i="13"/>
  <c r="AH131" i="13"/>
  <c r="AC134" i="13"/>
  <c r="AB134" i="13"/>
  <c r="AA134" i="13"/>
  <c r="Z134" i="13"/>
  <c r="Y134" i="13"/>
  <c r="X134" i="13"/>
  <c r="AC133" i="13"/>
  <c r="AB133" i="13"/>
  <c r="AA133" i="13"/>
  <c r="Z133" i="13"/>
  <c r="Y133" i="13"/>
  <c r="X133" i="13"/>
  <c r="AC132" i="13"/>
  <c r="AB132" i="13"/>
  <c r="AA132" i="13"/>
  <c r="Z132" i="13"/>
  <c r="Y132" i="13"/>
  <c r="X132" i="13"/>
  <c r="AC131" i="13"/>
  <c r="AB131" i="13"/>
  <c r="AA131" i="13"/>
  <c r="Z131" i="13"/>
  <c r="Y131" i="13"/>
  <c r="X131" i="13"/>
  <c r="AC130" i="13"/>
  <c r="AB130" i="13"/>
  <c r="AA130" i="13"/>
  <c r="Z130" i="13"/>
  <c r="Y130" i="13"/>
  <c r="X130" i="13"/>
  <c r="AC129" i="13"/>
  <c r="AB129" i="13"/>
  <c r="AA129" i="13"/>
  <c r="Z129" i="13"/>
  <c r="Y129" i="13"/>
  <c r="X129" i="13"/>
  <c r="AC128" i="13"/>
  <c r="AB128" i="13"/>
  <c r="AA128" i="13"/>
  <c r="Z128" i="13"/>
  <c r="Y128" i="13"/>
  <c r="X128" i="13"/>
  <c r="AC127" i="13"/>
  <c r="AB127" i="13"/>
  <c r="AA127" i="13"/>
  <c r="Z127" i="13"/>
  <c r="Y127" i="13"/>
  <c r="X127" i="13"/>
  <c r="AC126" i="13"/>
  <c r="AB126" i="13"/>
  <c r="AA126" i="13"/>
  <c r="Z126" i="13"/>
  <c r="Y126" i="13"/>
  <c r="X126" i="13"/>
  <c r="AC125" i="13"/>
  <c r="AB125" i="13"/>
  <c r="AA125" i="13"/>
  <c r="Z125" i="13"/>
  <c r="Y125" i="13"/>
  <c r="X125" i="13"/>
  <c r="AC124" i="13"/>
  <c r="AB124" i="13"/>
  <c r="AA124" i="13"/>
  <c r="Z124" i="13"/>
  <c r="Y124" i="13"/>
  <c r="X124" i="13"/>
  <c r="AC123" i="13"/>
  <c r="AB123" i="13"/>
  <c r="AA123" i="13"/>
  <c r="Z123" i="13"/>
  <c r="Y123" i="13"/>
  <c r="X123" i="13"/>
  <c r="AC122" i="13"/>
  <c r="AB122" i="13"/>
  <c r="AA122" i="13"/>
  <c r="Z122" i="13"/>
  <c r="Y122" i="13"/>
  <c r="X122" i="13"/>
  <c r="AC121" i="13"/>
  <c r="AB121" i="13"/>
  <c r="AA121" i="13"/>
  <c r="Z121" i="13"/>
  <c r="Y121" i="13"/>
  <c r="X121" i="13"/>
  <c r="AC120" i="13"/>
  <c r="AB120" i="13"/>
  <c r="AA120" i="13"/>
  <c r="Z120" i="13"/>
  <c r="Y120" i="13"/>
  <c r="X120" i="13"/>
  <c r="AC119" i="13"/>
  <c r="AB119" i="13"/>
  <c r="AA119" i="13"/>
  <c r="Z119" i="13"/>
  <c r="Y119" i="13"/>
  <c r="X119" i="13"/>
  <c r="AC118" i="13"/>
  <c r="AB118" i="13"/>
  <c r="AA118" i="13"/>
  <c r="Z118" i="13"/>
  <c r="Y118" i="13"/>
  <c r="X118" i="13"/>
  <c r="AC117" i="13"/>
  <c r="AB117" i="13"/>
  <c r="AA117" i="13"/>
  <c r="Z117" i="13"/>
  <c r="Y117" i="13"/>
  <c r="X117" i="13"/>
  <c r="AC116" i="13"/>
  <c r="AB116" i="13"/>
  <c r="AA116" i="13"/>
  <c r="Z116" i="13"/>
  <c r="Y116" i="13"/>
  <c r="X116" i="13"/>
  <c r="AC115" i="13"/>
  <c r="AB115" i="13"/>
  <c r="AA115" i="13"/>
  <c r="Z115" i="13"/>
  <c r="Y115" i="13"/>
  <c r="X115" i="13"/>
  <c r="AC114" i="13"/>
  <c r="AB114" i="13"/>
  <c r="AA114" i="13"/>
  <c r="Z114" i="13"/>
  <c r="Y114" i="13"/>
  <c r="X114" i="13"/>
  <c r="AC113" i="13"/>
  <c r="AB113" i="13"/>
  <c r="AA113" i="13"/>
  <c r="Z113" i="13"/>
  <c r="Y113" i="13"/>
  <c r="X113" i="13"/>
  <c r="AC112" i="13"/>
  <c r="AB112" i="13"/>
  <c r="AA112" i="13"/>
  <c r="Z112" i="13"/>
  <c r="Y112" i="13"/>
  <c r="X112" i="13"/>
  <c r="AC111" i="13"/>
  <c r="AB111" i="13"/>
  <c r="AA111" i="13"/>
  <c r="Z111" i="13"/>
  <c r="Y111" i="13"/>
  <c r="X111" i="13"/>
  <c r="AC110" i="13"/>
  <c r="AB110" i="13"/>
  <c r="AA110" i="13"/>
  <c r="Z110" i="13"/>
  <c r="Y110" i="13"/>
  <c r="X110" i="13"/>
  <c r="AC109" i="13"/>
  <c r="AB109" i="13"/>
  <c r="AA109" i="13"/>
  <c r="Z109" i="13"/>
  <c r="Y109" i="13"/>
  <c r="X109" i="13"/>
  <c r="AC108" i="13"/>
  <c r="AB108" i="13"/>
  <c r="AA108" i="13"/>
  <c r="Z108" i="13"/>
  <c r="Y108" i="13"/>
  <c r="X108" i="13"/>
  <c r="AC107" i="13"/>
  <c r="AB107" i="13"/>
  <c r="AA107" i="13"/>
  <c r="Z107" i="13"/>
  <c r="Y107" i="13"/>
  <c r="X107" i="13"/>
  <c r="AC106" i="13"/>
  <c r="AB106" i="13"/>
  <c r="AA106" i="13"/>
  <c r="Z106" i="13"/>
  <c r="Y106" i="13"/>
  <c r="X106" i="13"/>
  <c r="AC105" i="13"/>
  <c r="AB105" i="13"/>
  <c r="AA105" i="13"/>
  <c r="Z105" i="13"/>
  <c r="Y105" i="13"/>
  <c r="X105" i="13"/>
  <c r="AC104" i="13"/>
  <c r="AB104" i="13"/>
  <c r="AA104" i="13"/>
  <c r="Z104" i="13"/>
  <c r="Y104" i="13"/>
  <c r="X104" i="13"/>
  <c r="AC103" i="13"/>
  <c r="AB103" i="13"/>
  <c r="AA103" i="13"/>
  <c r="Z103" i="13"/>
  <c r="Y103" i="13"/>
  <c r="X103" i="13"/>
  <c r="AC102" i="13"/>
  <c r="AB102" i="13"/>
  <c r="AA102" i="13"/>
  <c r="Z102" i="13"/>
  <c r="Y102" i="13"/>
  <c r="X102" i="13"/>
  <c r="AC101" i="13"/>
  <c r="AB101" i="13"/>
  <c r="AA101" i="13"/>
  <c r="Z101" i="13"/>
  <c r="Y101" i="13"/>
  <c r="X101" i="13"/>
  <c r="AC100" i="13"/>
  <c r="AB100" i="13"/>
  <c r="AA100" i="13"/>
  <c r="Z100" i="13"/>
  <c r="Y100" i="13"/>
  <c r="X100" i="13"/>
  <c r="AC99" i="13"/>
  <c r="AB99" i="13"/>
  <c r="AA99" i="13"/>
  <c r="Z99" i="13"/>
  <c r="Y99" i="13"/>
  <c r="X99" i="13"/>
  <c r="AC98" i="13"/>
  <c r="AB98" i="13"/>
  <c r="AA98" i="13"/>
  <c r="Z98" i="13"/>
  <c r="Y98" i="13"/>
  <c r="X98" i="13"/>
  <c r="AC97" i="13"/>
  <c r="AB97" i="13"/>
  <c r="AA97" i="13"/>
  <c r="Z97" i="13"/>
  <c r="Y97" i="13"/>
  <c r="X97" i="13"/>
  <c r="AC96" i="13"/>
  <c r="AB96" i="13"/>
  <c r="AA96" i="13"/>
  <c r="Z96" i="13"/>
  <c r="Y96" i="13"/>
  <c r="X96" i="13"/>
  <c r="AC95" i="13"/>
  <c r="AB95" i="13"/>
  <c r="AA95" i="13"/>
  <c r="Z95" i="13"/>
  <c r="Y95" i="13"/>
  <c r="X95" i="13"/>
  <c r="AC94" i="13"/>
  <c r="AB94" i="13"/>
  <c r="AA94" i="13"/>
  <c r="Z94" i="13"/>
  <c r="Y94" i="13"/>
  <c r="X94" i="13"/>
  <c r="AC93" i="13"/>
  <c r="AB93" i="13"/>
  <c r="AA93" i="13"/>
  <c r="Z93" i="13"/>
  <c r="Y93" i="13"/>
  <c r="X93" i="13"/>
  <c r="AC92" i="13"/>
  <c r="AB92" i="13"/>
  <c r="AA92" i="13"/>
  <c r="Z92" i="13"/>
  <c r="Y92" i="13"/>
  <c r="X92" i="13"/>
  <c r="AC91" i="13"/>
  <c r="AB91" i="13"/>
  <c r="AA91" i="13"/>
  <c r="Z91" i="13"/>
  <c r="Y91" i="13"/>
  <c r="X91" i="13"/>
  <c r="AC90" i="13"/>
  <c r="AB90" i="13"/>
  <c r="AA90" i="13"/>
  <c r="Z90" i="13"/>
  <c r="Y90" i="13"/>
  <c r="X90" i="13"/>
  <c r="AC89" i="13"/>
  <c r="AB89" i="13"/>
  <c r="AA89" i="13"/>
  <c r="Z89" i="13"/>
  <c r="Y89" i="13"/>
  <c r="X89" i="13"/>
  <c r="AC88" i="13"/>
  <c r="AB88" i="13"/>
  <c r="AA88" i="13"/>
  <c r="Z88" i="13"/>
  <c r="Y88" i="13"/>
  <c r="X88" i="13"/>
  <c r="AC87" i="13"/>
  <c r="AB87" i="13"/>
  <c r="AA87" i="13"/>
  <c r="Z87" i="13"/>
  <c r="Y87" i="13"/>
  <c r="X87" i="13"/>
  <c r="AC86" i="13"/>
  <c r="AB86" i="13"/>
  <c r="AA86" i="13"/>
  <c r="Z86" i="13"/>
  <c r="Y86" i="13"/>
  <c r="X86" i="13"/>
  <c r="AC85" i="13"/>
  <c r="AB85" i="13"/>
  <c r="AA85" i="13"/>
  <c r="Z85" i="13"/>
  <c r="Y85" i="13"/>
  <c r="X85" i="13"/>
  <c r="AQ86" i="13" l="1"/>
  <c r="AQ87" i="13"/>
  <c r="AQ88" i="13"/>
  <c r="AQ89" i="13"/>
  <c r="AQ90" i="13"/>
  <c r="O90" i="13" s="1"/>
  <c r="AQ91" i="13"/>
  <c r="O91" i="13" s="1"/>
  <c r="AQ92" i="13"/>
  <c r="O92" i="13" s="1"/>
  <c r="AQ93" i="13"/>
  <c r="O93" i="13" s="1"/>
  <c r="AQ94" i="13"/>
  <c r="AQ95" i="13"/>
  <c r="O95" i="13" s="1"/>
  <c r="AQ96" i="13"/>
  <c r="O96" i="13" s="1"/>
  <c r="AQ97" i="13"/>
  <c r="O97" i="13" s="1"/>
  <c r="DU2" i="174"/>
  <c r="AQ100" i="13"/>
  <c r="O100" i="13" s="1"/>
  <c r="AQ101" i="13"/>
  <c r="O101" i="13" s="1"/>
  <c r="AQ102" i="13"/>
  <c r="O102" i="13" s="1"/>
  <c r="AQ103" i="13"/>
  <c r="O103" i="13" s="1"/>
  <c r="AQ104" i="13"/>
  <c r="O104" i="13" s="1"/>
  <c r="AQ105" i="13"/>
  <c r="O105" i="13" s="1"/>
  <c r="AQ106" i="13"/>
  <c r="O106" i="13" s="1"/>
  <c r="AQ107" i="13"/>
  <c r="O107" i="13" s="1"/>
  <c r="AQ108" i="13"/>
  <c r="O108" i="13" s="1"/>
  <c r="AQ109" i="13"/>
  <c r="O109" i="13" s="1"/>
  <c r="AQ110" i="13"/>
  <c r="AQ111" i="13"/>
  <c r="AQ112" i="13"/>
  <c r="AQ113" i="13"/>
  <c r="AQ114" i="13"/>
  <c r="AQ115" i="13"/>
  <c r="AQ116" i="13"/>
  <c r="AQ117" i="13"/>
  <c r="AQ118" i="13"/>
  <c r="O118" i="13" s="1"/>
  <c r="AQ119" i="13"/>
  <c r="O119" i="13" s="1"/>
  <c r="AQ120" i="13"/>
  <c r="O120" i="13" s="1"/>
  <c r="AQ121" i="13"/>
  <c r="O121" i="13" s="1"/>
  <c r="AQ122" i="13"/>
  <c r="O122" i="13" s="1"/>
  <c r="AQ123" i="13"/>
  <c r="O123" i="13" s="1"/>
  <c r="AQ124" i="13"/>
  <c r="O124" i="13" s="1"/>
  <c r="AQ125" i="13"/>
  <c r="O125" i="13" s="1"/>
  <c r="AQ126" i="13"/>
  <c r="O126" i="13" s="1"/>
  <c r="AQ127" i="13"/>
  <c r="O127" i="13" s="1"/>
  <c r="AQ128" i="13"/>
  <c r="O128" i="13" s="1"/>
  <c r="AQ129" i="13"/>
  <c r="O129" i="13" s="1"/>
  <c r="AQ130" i="13"/>
  <c r="O130" i="13" s="1"/>
  <c r="AQ132" i="13"/>
  <c r="AQ133" i="13"/>
  <c r="AQ134" i="13"/>
  <c r="AQ85" i="13"/>
  <c r="O110" i="13" l="1"/>
  <c r="M110" i="13" s="1"/>
  <c r="O89" i="13"/>
  <c r="M89" i="13" s="1"/>
  <c r="O117" i="13"/>
  <c r="M117" i="13" s="1"/>
  <c r="O113" i="13"/>
  <c r="M113" i="13" s="1"/>
  <c r="O88" i="13"/>
  <c r="M88" i="13" s="1"/>
  <c r="O116" i="13"/>
  <c r="M116" i="13" s="1"/>
  <c r="O112" i="13"/>
  <c r="M112" i="13" s="1"/>
  <c r="O87" i="13"/>
  <c r="M87" i="13" s="1"/>
  <c r="O114" i="13"/>
  <c r="M114" i="13" s="1"/>
  <c r="O115" i="13"/>
  <c r="CN2" i="174" s="1"/>
  <c r="O111" i="13"/>
  <c r="M111" i="13" s="1"/>
  <c r="O85" i="13"/>
  <c r="M85" i="13" s="1"/>
  <c r="FA2" i="174"/>
  <c r="M130" i="13"/>
  <c r="EW2" i="174"/>
  <c r="M126" i="13"/>
  <c r="ES2" i="174"/>
  <c r="M122" i="13"/>
  <c r="EO2" i="174"/>
  <c r="M118" i="13"/>
  <c r="EC2" i="174"/>
  <c r="M106" i="13"/>
  <c r="DY2" i="174"/>
  <c r="M102" i="13"/>
  <c r="DT2" i="174"/>
  <c r="M97" i="13"/>
  <c r="DP2" i="174"/>
  <c r="M93" i="13"/>
  <c r="EZ2" i="174"/>
  <c r="M129" i="13"/>
  <c r="EV2" i="174"/>
  <c r="M125" i="13"/>
  <c r="ER2" i="174"/>
  <c r="M121" i="13"/>
  <c r="EF2" i="174"/>
  <c r="M109" i="13"/>
  <c r="EB2" i="174"/>
  <c r="M105" i="13"/>
  <c r="DX2" i="174"/>
  <c r="M101" i="13"/>
  <c r="DS2" i="174"/>
  <c r="M96" i="13"/>
  <c r="DO2" i="174"/>
  <c r="M92" i="13"/>
  <c r="EY2" i="174"/>
  <c r="M128" i="13"/>
  <c r="EU2" i="174"/>
  <c r="M124" i="13"/>
  <c r="EQ2" i="174"/>
  <c r="M120" i="13"/>
  <c r="EE2" i="174"/>
  <c r="M108" i="13"/>
  <c r="EA2" i="174"/>
  <c r="M104" i="13"/>
  <c r="DW2" i="174"/>
  <c r="M100" i="13"/>
  <c r="DR2" i="174"/>
  <c r="M95" i="13"/>
  <c r="DN2" i="174"/>
  <c r="M91" i="13"/>
  <c r="EX2" i="174"/>
  <c r="M127" i="13"/>
  <c r="ET2" i="174"/>
  <c r="M123" i="13"/>
  <c r="EP2" i="174"/>
  <c r="M119" i="13"/>
  <c r="ED2" i="174"/>
  <c r="M107" i="13"/>
  <c r="DZ2" i="174"/>
  <c r="M103" i="13"/>
  <c r="DM2" i="174"/>
  <c r="M90" i="13"/>
  <c r="O86" i="13"/>
  <c r="M86" i="13" s="1"/>
  <c r="FC2" i="174"/>
  <c r="O132" i="13"/>
  <c r="DE2" i="174" s="1"/>
  <c r="FE2" i="174"/>
  <c r="O134" i="13"/>
  <c r="DG2" i="174" s="1"/>
  <c r="FD2" i="174"/>
  <c r="O133" i="13"/>
  <c r="DF2" i="174" s="1"/>
  <c r="DQ2" i="174"/>
  <c r="O94" i="13"/>
  <c r="BS2" i="174" s="1"/>
  <c r="AD110" i="13"/>
  <c r="EG2" i="174"/>
  <c r="AF89" i="13"/>
  <c r="DL2" i="174"/>
  <c r="AE116" i="13"/>
  <c r="EM2" i="174"/>
  <c r="AE112" i="13"/>
  <c r="EI2" i="174"/>
  <c r="AD87" i="13"/>
  <c r="DJ2" i="174"/>
  <c r="AG85" i="13"/>
  <c r="DH2" i="174"/>
  <c r="AF114" i="13"/>
  <c r="EK2" i="174"/>
  <c r="AG117" i="13"/>
  <c r="EN2" i="174"/>
  <c r="AG113" i="13"/>
  <c r="EJ2" i="174"/>
  <c r="AE88" i="13"/>
  <c r="DK2" i="174"/>
  <c r="AG115" i="13"/>
  <c r="EL2" i="174"/>
  <c r="AG111" i="13"/>
  <c r="EH2" i="174"/>
  <c r="AE86" i="13"/>
  <c r="DI2" i="174"/>
  <c r="AG88" i="13"/>
  <c r="AH113" i="13"/>
  <c r="AH85" i="13"/>
  <c r="AF88" i="13"/>
  <c r="AG89" i="13"/>
  <c r="AG110" i="13"/>
  <c r="AI114" i="13"/>
  <c r="AE115" i="13"/>
  <c r="AE89" i="13"/>
  <c r="AF110" i="13"/>
  <c r="AD114" i="13"/>
  <c r="AG86" i="13"/>
  <c r="AH88" i="13"/>
  <c r="AI110" i="13"/>
  <c r="AH111" i="13"/>
  <c r="AH114" i="13"/>
  <c r="AI117" i="13"/>
  <c r="AF85" i="13"/>
  <c r="AH86" i="13"/>
  <c r="AD88" i="13"/>
  <c r="AE110" i="13"/>
  <c r="AE113" i="13"/>
  <c r="AE114" i="13"/>
  <c r="AH117" i="13"/>
  <c r="AG128" i="13"/>
  <c r="AD128" i="13"/>
  <c r="AH128" i="13"/>
  <c r="AF128" i="13"/>
  <c r="AI128" i="13"/>
  <c r="AE128" i="13"/>
  <c r="AG120" i="13"/>
  <c r="AE120" i="13"/>
  <c r="AD120" i="13"/>
  <c r="AH120" i="13"/>
  <c r="AI120" i="13"/>
  <c r="AF120" i="13"/>
  <c r="AG104" i="13"/>
  <c r="AE104" i="13"/>
  <c r="AD104" i="13"/>
  <c r="AH104" i="13"/>
  <c r="AI104" i="13"/>
  <c r="AF104" i="13"/>
  <c r="AI87" i="13"/>
  <c r="AF112" i="13"/>
  <c r="AH112" i="13"/>
  <c r="AF116" i="13"/>
  <c r="AH116" i="13"/>
  <c r="AG132" i="13"/>
  <c r="AD132" i="13"/>
  <c r="AH132" i="13"/>
  <c r="AF132" i="13"/>
  <c r="AE132" i="13"/>
  <c r="AI132" i="13"/>
  <c r="AE123" i="13"/>
  <c r="AI123" i="13"/>
  <c r="AF123" i="13"/>
  <c r="AG123" i="13"/>
  <c r="AH123" i="13"/>
  <c r="AD123" i="13"/>
  <c r="AE107" i="13"/>
  <c r="AI107" i="13"/>
  <c r="AF107" i="13"/>
  <c r="AG107" i="13"/>
  <c r="AD107" i="13"/>
  <c r="AH107" i="13"/>
  <c r="AG98" i="13"/>
  <c r="AI98" i="13"/>
  <c r="AD98" i="13"/>
  <c r="AH98" i="13"/>
  <c r="AE98" i="13"/>
  <c r="AF98" i="13"/>
  <c r="AG94" i="13"/>
  <c r="AD94" i="13"/>
  <c r="AH94" i="13"/>
  <c r="AE94" i="13"/>
  <c r="AI94" i="13"/>
  <c r="AF94" i="13"/>
  <c r="AG90" i="13"/>
  <c r="AD90" i="13"/>
  <c r="AH90" i="13"/>
  <c r="AE90" i="13"/>
  <c r="AI90" i="13"/>
  <c r="AF90" i="13"/>
  <c r="AG112" i="13"/>
  <c r="AH115" i="13"/>
  <c r="AG116" i="13"/>
  <c r="AD116" i="13"/>
  <c r="AG130" i="13"/>
  <c r="AD130" i="13"/>
  <c r="AH130" i="13"/>
  <c r="AI130" i="13"/>
  <c r="AE130" i="13"/>
  <c r="AF130" i="13"/>
  <c r="AG126" i="13"/>
  <c r="AI126" i="13"/>
  <c r="AD126" i="13"/>
  <c r="AH126" i="13"/>
  <c r="AE126" i="13"/>
  <c r="AF126" i="13"/>
  <c r="AG122" i="13"/>
  <c r="AI122" i="13"/>
  <c r="AD122" i="13"/>
  <c r="AH122" i="13"/>
  <c r="AE122" i="13"/>
  <c r="AF122" i="13"/>
  <c r="AG118" i="13"/>
  <c r="AI118" i="13"/>
  <c r="AD118" i="13"/>
  <c r="AH118" i="13"/>
  <c r="AE118" i="13"/>
  <c r="AF118" i="13"/>
  <c r="AG106" i="13"/>
  <c r="AI106" i="13"/>
  <c r="AD106" i="13"/>
  <c r="AH106" i="13"/>
  <c r="AE106" i="13"/>
  <c r="AF106" i="13"/>
  <c r="AG102" i="13"/>
  <c r="AI102" i="13"/>
  <c r="AD102" i="13"/>
  <c r="AH102" i="13"/>
  <c r="AE102" i="13"/>
  <c r="AF102" i="13"/>
  <c r="AE97" i="13"/>
  <c r="AI97" i="13"/>
  <c r="AF97" i="13"/>
  <c r="AG97" i="13"/>
  <c r="AH97" i="13"/>
  <c r="AD97" i="13"/>
  <c r="AE93" i="13"/>
  <c r="AI93" i="13"/>
  <c r="AF93" i="13"/>
  <c r="AG93" i="13"/>
  <c r="AD93" i="13"/>
  <c r="AH93" i="13"/>
  <c r="AI85" i="13"/>
  <c r="AD85" i="13"/>
  <c r="AI86" i="13"/>
  <c r="AG87" i="13"/>
  <c r="AH87" i="13"/>
  <c r="AI88" i="13"/>
  <c r="AH89" i="13"/>
  <c r="AI89" i="13"/>
  <c r="AH110" i="13"/>
  <c r="AE111" i="13"/>
  <c r="AI111" i="13"/>
  <c r="AI112" i="13"/>
  <c r="AF113" i="13"/>
  <c r="AD113" i="13"/>
  <c r="AG114" i="13"/>
  <c r="AI115" i="13"/>
  <c r="AD115" i="13"/>
  <c r="AI116" i="13"/>
  <c r="AE117" i="13"/>
  <c r="AD117" i="13"/>
  <c r="AE133" i="13"/>
  <c r="AI133" i="13"/>
  <c r="AF133" i="13"/>
  <c r="AH133" i="13"/>
  <c r="AG133" i="13"/>
  <c r="AD133" i="13"/>
  <c r="AG124" i="13"/>
  <c r="AE124" i="13"/>
  <c r="AD124" i="13"/>
  <c r="AH124" i="13"/>
  <c r="AI124" i="13"/>
  <c r="AF124" i="13"/>
  <c r="AG108" i="13"/>
  <c r="AE108" i="13"/>
  <c r="AD108" i="13"/>
  <c r="AH108" i="13"/>
  <c r="AI108" i="13"/>
  <c r="AF108" i="13"/>
  <c r="AG100" i="13"/>
  <c r="AI100" i="13"/>
  <c r="AD100" i="13"/>
  <c r="AH100" i="13"/>
  <c r="AE100" i="13"/>
  <c r="AF100" i="13"/>
  <c r="AE95" i="13"/>
  <c r="AI95" i="13"/>
  <c r="AF95" i="13"/>
  <c r="AG95" i="13"/>
  <c r="AD95" i="13"/>
  <c r="AH95" i="13"/>
  <c r="AE91" i="13"/>
  <c r="AI91" i="13"/>
  <c r="AF91" i="13"/>
  <c r="AG91" i="13"/>
  <c r="AH91" i="13"/>
  <c r="AD91" i="13"/>
  <c r="AE127" i="13"/>
  <c r="AI127" i="13"/>
  <c r="AF127" i="13"/>
  <c r="AD127" i="13"/>
  <c r="AG127" i="13"/>
  <c r="AH127" i="13"/>
  <c r="AE119" i="13"/>
  <c r="AI119" i="13"/>
  <c r="AF119" i="13"/>
  <c r="AG119" i="13"/>
  <c r="AD119" i="13"/>
  <c r="AH119" i="13"/>
  <c r="AE103" i="13"/>
  <c r="AI103" i="13"/>
  <c r="AF103" i="13"/>
  <c r="AG103" i="13"/>
  <c r="AD103" i="13"/>
  <c r="AH103" i="13"/>
  <c r="AF86" i="13"/>
  <c r="AD86" i="13"/>
  <c r="AE87" i="13"/>
  <c r="AD111" i="13"/>
  <c r="AD112" i="13"/>
  <c r="AG134" i="13"/>
  <c r="AD134" i="13"/>
  <c r="AH134" i="13"/>
  <c r="AE134" i="13"/>
  <c r="AI134" i="13"/>
  <c r="AF134" i="13"/>
  <c r="AE129" i="13"/>
  <c r="AI129" i="13"/>
  <c r="AF129" i="13"/>
  <c r="AH129" i="13"/>
  <c r="AD129" i="13"/>
  <c r="AG129" i="13"/>
  <c r="AE125" i="13"/>
  <c r="AI125" i="13"/>
  <c r="AG125" i="13"/>
  <c r="AF125" i="13"/>
  <c r="AD125" i="13"/>
  <c r="AH125" i="13"/>
  <c r="AE121" i="13"/>
  <c r="AI121" i="13"/>
  <c r="AG121" i="13"/>
  <c r="AF121" i="13"/>
  <c r="AH121" i="13"/>
  <c r="AD121" i="13"/>
  <c r="AE109" i="13"/>
  <c r="AI109" i="13"/>
  <c r="AG109" i="13"/>
  <c r="AF109" i="13"/>
  <c r="AD109" i="13"/>
  <c r="AH109" i="13"/>
  <c r="AE105" i="13"/>
  <c r="AI105" i="13"/>
  <c r="AG105" i="13"/>
  <c r="AF105" i="13"/>
  <c r="AH105" i="13"/>
  <c r="AD105" i="13"/>
  <c r="AE101" i="13"/>
  <c r="AI101" i="13"/>
  <c r="AF101" i="13"/>
  <c r="AG101" i="13"/>
  <c r="AD101" i="13"/>
  <c r="AH101" i="13"/>
  <c r="AG96" i="13"/>
  <c r="AD96" i="13"/>
  <c r="AH96" i="13"/>
  <c r="AE96" i="13"/>
  <c r="AI96" i="13"/>
  <c r="AF96" i="13"/>
  <c r="AG92" i="13"/>
  <c r="AD92" i="13"/>
  <c r="AH92" i="13"/>
  <c r="AE92" i="13"/>
  <c r="AI92" i="13"/>
  <c r="AF92" i="13"/>
  <c r="AE85" i="13"/>
  <c r="AF87" i="13"/>
  <c r="AD89" i="13"/>
  <c r="AF111" i="13"/>
  <c r="AI113" i="13"/>
  <c r="AF115" i="13"/>
  <c r="AF117" i="13"/>
  <c r="BM2" i="174"/>
  <c r="BN2" i="174"/>
  <c r="BO2" i="174"/>
  <c r="BP2" i="174"/>
  <c r="BQ2" i="174"/>
  <c r="BR2" i="174"/>
  <c r="BT2" i="174"/>
  <c r="BU2" i="174"/>
  <c r="BV2" i="174"/>
  <c r="BW2" i="174"/>
  <c r="BX2" i="174"/>
  <c r="BY2" i="174"/>
  <c r="BZ2" i="174"/>
  <c r="CA2" i="174"/>
  <c r="CB2" i="174"/>
  <c r="CC2" i="174"/>
  <c r="CD2" i="174"/>
  <c r="CE2" i="174"/>
  <c r="CF2" i="174"/>
  <c r="CG2" i="174"/>
  <c r="CH2" i="174"/>
  <c r="CI2" i="174"/>
  <c r="CM2" i="174"/>
  <c r="CO2" i="174"/>
  <c r="CQ2" i="174"/>
  <c r="CR2" i="174"/>
  <c r="CS2" i="174"/>
  <c r="CT2" i="174"/>
  <c r="CU2" i="174"/>
  <c r="CV2" i="174"/>
  <c r="CW2" i="174"/>
  <c r="CX2" i="174"/>
  <c r="CY2" i="174"/>
  <c r="CZ2" i="174"/>
  <c r="DA2" i="174"/>
  <c r="DB2" i="174"/>
  <c r="DC2" i="174"/>
  <c r="DD2" i="174"/>
  <c r="CK2" i="174" l="1"/>
  <c r="CP2" i="174"/>
  <c r="CJ2" i="174"/>
  <c r="BL2" i="174"/>
  <c r="CL2" i="174"/>
  <c r="M115" i="13"/>
  <c r="BJ2" i="174"/>
  <c r="BK2" i="174"/>
  <c r="M94" i="13"/>
  <c r="M132" i="13"/>
  <c r="M133" i="13"/>
  <c r="M134" i="13"/>
  <c r="B5" i="172"/>
  <c r="B5" i="171"/>
  <c r="B5" i="170" l="1"/>
  <c r="B5" i="169"/>
  <c r="B5" i="168"/>
  <c r="B5" i="167"/>
  <c r="B5" i="166"/>
  <c r="B5" i="165"/>
  <c r="B5" i="164"/>
  <c r="B5" i="162" l="1"/>
  <c r="B5" i="161"/>
  <c r="B5" i="160" l="1"/>
  <c r="B5" i="159"/>
  <c r="B5" i="157"/>
  <c r="B5" i="156"/>
  <c r="B5" i="155"/>
  <c r="B5" i="154"/>
  <c r="B5" i="153"/>
  <c r="B5" i="152"/>
  <c r="B5" i="151"/>
  <c r="B5" i="150"/>
  <c r="B5" i="149"/>
  <c r="B5" i="148"/>
  <c r="B5" i="146"/>
  <c r="B5" i="145"/>
  <c r="B5" i="144" l="1"/>
  <c r="B5" i="143" l="1"/>
  <c r="B5" i="142" l="1"/>
  <c r="B5" i="141"/>
  <c r="B5" i="140"/>
  <c r="B5" i="139"/>
  <c r="B5" i="138" l="1"/>
  <c r="B5" i="137" l="1"/>
  <c r="B5" i="136"/>
  <c r="B5" i="135" l="1"/>
  <c r="B5" i="134"/>
  <c r="B5" i="133"/>
  <c r="B5" i="132" l="1"/>
  <c r="B5" i="131"/>
  <c r="B5" i="130"/>
  <c r="B5" i="129"/>
  <c r="B5" i="128"/>
  <c r="B5" i="127"/>
  <c r="B5" i="126" l="1"/>
  <c r="B5" i="125"/>
  <c r="B5" i="124"/>
  <c r="B5" i="123"/>
  <c r="B5" i="122"/>
  <c r="E5" i="2" l="1"/>
  <c r="C85" i="13" l="1"/>
  <c r="F21" i="2" l="1"/>
  <c r="G21" i="2"/>
  <c r="H6" i="174"/>
  <c r="I6" i="174"/>
  <c r="C6" i="122"/>
  <c r="C86" i="13"/>
  <c r="F22" i="2" s="1"/>
  <c r="D21" i="2"/>
  <c r="G22" i="2" l="1"/>
  <c r="H7" i="174"/>
  <c r="I7" i="174"/>
  <c r="C6" i="123"/>
  <c r="C87" i="13"/>
  <c r="D22" i="2"/>
  <c r="G23" i="2" l="1"/>
  <c r="F23" i="2"/>
  <c r="E23" i="2"/>
  <c r="H8" i="174"/>
  <c r="I8" i="174"/>
  <c r="C5" i="124"/>
  <c r="C6" i="124"/>
  <c r="C88" i="13"/>
  <c r="D23" i="2"/>
  <c r="F24" i="2" l="1"/>
  <c r="G24" i="2"/>
  <c r="I9" i="174"/>
  <c r="H9" i="174"/>
  <c r="C5" i="125"/>
  <c r="C6" i="125"/>
  <c r="E24" i="2"/>
  <c r="D24" i="2"/>
  <c r="C89" i="13"/>
  <c r="G25" i="2" l="1"/>
  <c r="H10" i="174"/>
  <c r="I10" i="174"/>
  <c r="E25" i="2"/>
  <c r="D25" i="2"/>
  <c r="C90" i="13"/>
  <c r="G26" i="2" l="1"/>
  <c r="F26" i="2"/>
  <c r="H11" i="174"/>
  <c r="D26" i="2"/>
  <c r="C91" i="13"/>
  <c r="E26" i="2"/>
  <c r="E27" i="2" l="1"/>
  <c r="C92" i="13"/>
  <c r="D27" i="2"/>
  <c r="D28" i="2" l="1"/>
  <c r="E28" i="2"/>
  <c r="C93" i="13"/>
  <c r="E29" i="2" l="1"/>
  <c r="C94" i="13"/>
  <c r="C95" i="13" s="1"/>
  <c r="D29" i="2"/>
  <c r="C96" i="13" l="1"/>
  <c r="C97" i="13" l="1"/>
  <c r="C98" i="13" l="1"/>
  <c r="C99" i="13" l="1"/>
  <c r="C100" i="13" l="1"/>
  <c r="C101" i="13" l="1"/>
  <c r="C102" i="13" l="1"/>
  <c r="C103" i="13" l="1"/>
  <c r="C104" i="13" l="1"/>
  <c r="C105" i="13" l="1"/>
  <c r="C106" i="13" l="1"/>
  <c r="C107" i="13" l="1"/>
  <c r="C108" i="13" l="1"/>
  <c r="C109" i="13" l="1"/>
  <c r="C110" i="13" l="1"/>
  <c r="C111" i="13" l="1"/>
  <c r="C112" i="13" l="1"/>
  <c r="C113" i="13" l="1"/>
  <c r="C114" i="13" l="1"/>
  <c r="C115" i="13" l="1"/>
  <c r="C116" i="13" l="1"/>
  <c r="C117" i="13" l="1"/>
  <c r="C118" i="13" l="1"/>
  <c r="C119" i="13" l="1"/>
  <c r="C120" i="13" l="1"/>
  <c r="C121" i="13" l="1"/>
  <c r="C122" i="13" l="1"/>
  <c r="C123" i="13" l="1"/>
  <c r="C124" i="13" l="1"/>
  <c r="C125" i="13" l="1"/>
  <c r="C126" i="13" l="1"/>
  <c r="C127" i="13" l="1"/>
  <c r="C128" i="13" l="1"/>
  <c r="C129" i="13" l="1"/>
  <c r="C130" i="13" l="1"/>
  <c r="C131" i="13" l="1"/>
  <c r="C132" i="13" l="1"/>
  <c r="C133" i="13" l="1"/>
  <c r="C134" i="13" l="1"/>
  <c r="L45" i="2" s="1"/>
  <c r="L42" i="2" l="1"/>
  <c r="L44" i="2"/>
  <c r="L39" i="2"/>
  <c r="L41" i="2"/>
  <c r="L37" i="2"/>
  <c r="L38" i="2"/>
  <c r="L35" i="2"/>
  <c r="L36" i="2"/>
  <c r="L33" i="2"/>
  <c r="L34" i="2"/>
  <c r="L31" i="2"/>
  <c r="L32" i="2"/>
  <c r="L28" i="2"/>
  <c r="L30" i="2"/>
  <c r="L26" i="2"/>
  <c r="L27" i="2"/>
  <c r="L24" i="2"/>
  <c r="L25" i="2"/>
  <c r="L22" i="2"/>
  <c r="L23" i="2"/>
  <c r="F45" i="2"/>
  <c r="L21" i="2"/>
  <c r="F40" i="2"/>
  <c r="F41" i="2"/>
  <c r="F38" i="2"/>
  <c r="F39" i="2"/>
  <c r="F35" i="2"/>
  <c r="F36" i="2"/>
  <c r="F33" i="2"/>
  <c r="F34" i="2"/>
  <c r="F31" i="2"/>
  <c r="F32" i="2"/>
  <c r="F29" i="2"/>
  <c r="F30" i="2"/>
  <c r="F25" i="2"/>
  <c r="F27" i="2"/>
  <c r="M21" i="2"/>
  <c r="M22" i="2"/>
  <c r="M36" i="2"/>
  <c r="M38" i="2"/>
  <c r="M40" i="2"/>
  <c r="M42" i="2"/>
  <c r="M44" i="2"/>
  <c r="M23" i="2"/>
  <c r="M25" i="2"/>
  <c r="M27" i="2"/>
  <c r="M29" i="2"/>
  <c r="M31" i="2"/>
  <c r="M33" i="2"/>
  <c r="M35" i="2"/>
  <c r="M37" i="2"/>
  <c r="M39" i="2"/>
  <c r="M41" i="2"/>
  <c r="M43" i="2"/>
  <c r="M45" i="2"/>
  <c r="M24" i="2"/>
  <c r="M26" i="2"/>
  <c r="M28" i="2"/>
  <c r="M30" i="2"/>
  <c r="M32" i="2"/>
  <c r="M34" i="2"/>
  <c r="G36" i="2"/>
  <c r="G34" i="2"/>
  <c r="G39" i="2"/>
  <c r="G45" i="2"/>
  <c r="G44" i="2"/>
  <c r="G41" i="2"/>
  <c r="G40" i="2"/>
  <c r="G38" i="2"/>
  <c r="G29" i="2"/>
  <c r="G30" i="2"/>
  <c r="G35" i="2"/>
  <c r="G37" i="2"/>
  <c r="G33" i="2"/>
  <c r="G43" i="2"/>
  <c r="G42" i="2"/>
  <c r="G32" i="2"/>
  <c r="G27" i="2"/>
  <c r="G28" i="2"/>
  <c r="G31" i="2"/>
  <c r="L43" i="2"/>
  <c r="L40" i="2"/>
  <c r="L29" i="2"/>
  <c r="F44" i="2"/>
  <c r="F37" i="2"/>
  <c r="F42" i="2"/>
  <c r="F28" i="2"/>
  <c r="F43" i="2"/>
  <c r="C6" i="158"/>
  <c r="C5" i="158"/>
  <c r="C6" i="76"/>
  <c r="C5" i="76"/>
  <c r="I49" i="174"/>
  <c r="H26" i="174"/>
  <c r="H30" i="174"/>
  <c r="H38" i="174"/>
  <c r="H46" i="174"/>
  <c r="I35" i="174"/>
  <c r="I19" i="174"/>
  <c r="I20" i="174"/>
  <c r="H35" i="174"/>
  <c r="H43" i="174"/>
  <c r="H28" i="174"/>
  <c r="I41" i="174"/>
  <c r="I25" i="174"/>
  <c r="H50" i="174"/>
  <c r="H32" i="174"/>
  <c r="H40" i="174"/>
  <c r="I39" i="174"/>
  <c r="I11" i="174"/>
  <c r="H12" i="174"/>
  <c r="H33" i="174"/>
  <c r="H41" i="174"/>
  <c r="I53" i="174"/>
  <c r="I45" i="174"/>
  <c r="I29" i="174"/>
  <c r="I14" i="174"/>
  <c r="I23" i="174"/>
  <c r="I16" i="174"/>
  <c r="H34" i="174"/>
  <c r="H42" i="174"/>
  <c r="I43" i="174"/>
  <c r="H13" i="174"/>
  <c r="I52" i="174"/>
  <c r="H31" i="174"/>
  <c r="H39" i="174"/>
  <c r="H47" i="174"/>
  <c r="I33" i="174"/>
  <c r="H55" i="174"/>
  <c r="I18" i="174"/>
  <c r="H51" i="174"/>
  <c r="H53" i="174"/>
  <c r="H36" i="174"/>
  <c r="H44" i="174"/>
  <c r="H27" i="174"/>
  <c r="I47" i="174"/>
  <c r="I31" i="174"/>
  <c r="H19" i="174"/>
  <c r="H29" i="174"/>
  <c r="H37" i="174"/>
  <c r="H45" i="174"/>
  <c r="I37" i="174"/>
  <c r="I15" i="174"/>
  <c r="I27" i="174"/>
  <c r="I51" i="174"/>
  <c r="I17" i="174"/>
  <c r="H52" i="174"/>
  <c r="H22" i="174"/>
  <c r="I13" i="174"/>
  <c r="I34" i="174"/>
  <c r="H18" i="174"/>
  <c r="I50" i="174"/>
  <c r="I22" i="174"/>
  <c r="I28" i="174"/>
  <c r="I46" i="174"/>
  <c r="I38" i="174"/>
  <c r="I21" i="174"/>
  <c r="H25" i="174"/>
  <c r="H23" i="174"/>
  <c r="I26" i="174"/>
  <c r="H48" i="174"/>
  <c r="I40" i="174"/>
  <c r="I30" i="174"/>
  <c r="H24" i="174"/>
  <c r="I42" i="174"/>
  <c r="H17" i="174"/>
  <c r="H15" i="174"/>
  <c r="I12" i="174"/>
  <c r="I55" i="174"/>
  <c r="H14" i="174"/>
  <c r="H21" i="174"/>
  <c r="H16" i="174"/>
  <c r="I36" i="174"/>
  <c r="H54" i="174"/>
  <c r="I44" i="174"/>
  <c r="H20" i="174"/>
  <c r="I54" i="174"/>
  <c r="H49" i="174"/>
  <c r="I24" i="174"/>
  <c r="I48" i="174"/>
  <c r="I32" i="174"/>
  <c r="C5" i="140"/>
  <c r="C6" i="172"/>
  <c r="C5" i="172"/>
  <c r="C6" i="171"/>
  <c r="C5" i="171"/>
  <c r="C5" i="170"/>
  <c r="C6" i="170"/>
  <c r="C6" i="169"/>
  <c r="C5" i="169"/>
  <c r="C6" i="168"/>
  <c r="C5" i="168"/>
  <c r="C6" i="167"/>
  <c r="C5" i="167"/>
  <c r="C6" i="166"/>
  <c r="C5" i="166"/>
  <c r="C6" i="165"/>
  <c r="C5" i="165"/>
  <c r="C6" i="164"/>
  <c r="C5" i="164"/>
  <c r="C6" i="161"/>
  <c r="C5" i="161"/>
  <c r="C6" i="162"/>
  <c r="C5" i="162"/>
  <c r="C6" i="160"/>
  <c r="C5" i="160"/>
  <c r="C6" i="159"/>
  <c r="C5" i="159"/>
  <c r="C6" i="157"/>
  <c r="C5" i="157"/>
  <c r="C6" i="156"/>
  <c r="C5" i="156"/>
  <c r="C6" i="155"/>
  <c r="C5" i="155"/>
  <c r="C6" i="154"/>
  <c r="C5" i="154"/>
  <c r="C6" i="153"/>
  <c r="C5" i="153"/>
  <c r="C6" i="152"/>
  <c r="C5" i="152"/>
  <c r="C6" i="151"/>
  <c r="C5" i="151"/>
  <c r="C6" i="150"/>
  <c r="C5" i="150"/>
  <c r="C6" i="148"/>
  <c r="C5" i="148"/>
  <c r="C6" i="149"/>
  <c r="C5" i="149"/>
  <c r="C6" i="146"/>
  <c r="C5" i="146"/>
  <c r="C6" i="145"/>
  <c r="C5" i="145"/>
  <c r="C6" i="144"/>
  <c r="C5" i="144"/>
  <c r="C6" i="143"/>
  <c r="C5" i="143"/>
  <c r="C5" i="142"/>
  <c r="C6" i="142"/>
  <c r="C6" i="141"/>
  <c r="C5" i="141"/>
  <c r="C6" i="140"/>
  <c r="C6" i="139"/>
  <c r="C5" i="139"/>
  <c r="C6" i="138"/>
  <c r="C5" i="138"/>
  <c r="C6" i="137"/>
  <c r="C5" i="137"/>
  <c r="C6" i="136"/>
  <c r="C5" i="136"/>
  <c r="C6" i="135"/>
  <c r="C5" i="135"/>
  <c r="C6" i="134"/>
  <c r="C5" i="134"/>
  <c r="C6" i="133"/>
  <c r="C5" i="133"/>
  <c r="C6" i="132"/>
  <c r="C5" i="132"/>
  <c r="C5" i="131"/>
  <c r="C6" i="131"/>
  <c r="C6" i="130"/>
  <c r="C5" i="130"/>
  <c r="C6" i="129"/>
  <c r="C5" i="129"/>
  <c r="C6" i="128"/>
  <c r="C5" i="128"/>
  <c r="C6" i="127"/>
  <c r="C5" i="127"/>
  <c r="C6" i="126"/>
  <c r="C5" i="126"/>
  <c r="E39" i="2"/>
  <c r="J35" i="2"/>
  <c r="E32" i="2"/>
  <c r="D35" i="2"/>
  <c r="J36" i="2"/>
  <c r="J29" i="2"/>
  <c r="E41" i="2"/>
  <c r="E31" i="2"/>
  <c r="E43" i="2"/>
  <c r="J33" i="2"/>
  <c r="D34" i="2"/>
  <c r="E33" i="2"/>
  <c r="E30" i="2"/>
  <c r="D38" i="2"/>
  <c r="J26" i="2"/>
  <c r="E34" i="2"/>
  <c r="E44" i="2"/>
  <c r="J25" i="2"/>
  <c r="D31" i="2"/>
  <c r="E51" i="2"/>
  <c r="J34" i="2"/>
  <c r="D30" i="2"/>
  <c r="D33" i="2"/>
  <c r="E40" i="2"/>
  <c r="J24" i="2"/>
  <c r="D41" i="2"/>
  <c r="J40" i="2"/>
  <c r="J32" i="2"/>
  <c r="D32" i="2"/>
  <c r="J30" i="2"/>
  <c r="J27" i="2"/>
  <c r="J37" i="2"/>
  <c r="J39" i="2"/>
  <c r="J21" i="2"/>
  <c r="J44" i="2"/>
  <c r="E37" i="2"/>
  <c r="J23" i="2"/>
  <c r="D45" i="2"/>
  <c r="D42" i="2"/>
  <c r="J41" i="2"/>
  <c r="E45" i="2"/>
  <c r="D51" i="2"/>
  <c r="F51" i="2"/>
  <c r="D36" i="2"/>
  <c r="J38" i="2"/>
  <c r="D44" i="2"/>
  <c r="D40" i="2"/>
  <c r="E42" i="2"/>
  <c r="E36" i="2"/>
  <c r="J45" i="2"/>
  <c r="E35" i="2"/>
  <c r="J42" i="2"/>
  <c r="D39" i="2"/>
  <c r="J22" i="2"/>
  <c r="D43" i="2"/>
  <c r="J28" i="2"/>
  <c r="J43" i="2"/>
  <c r="E38" i="2"/>
  <c r="D37" i="2"/>
  <c r="J31" i="2"/>
  <c r="E7" i="174" l="1"/>
  <c r="E12" i="174"/>
  <c r="C12" i="174" s="1"/>
  <c r="D12" i="174" s="1"/>
  <c r="E14" i="174"/>
  <c r="C14" i="174" s="1"/>
  <c r="D14" i="174" s="1"/>
  <c r="E13" i="174"/>
  <c r="C13" i="174" s="1"/>
  <c r="D13" i="174" s="1"/>
  <c r="E9" i="174"/>
  <c r="C9" i="174" s="1"/>
  <c r="D9" i="174" s="1"/>
  <c r="E10" i="174"/>
  <c r="C10" i="174" s="1"/>
  <c r="D10" i="174" s="1"/>
  <c r="E15" i="174"/>
  <c r="E11" i="174"/>
  <c r="C11" i="174" s="1"/>
  <c r="D11" i="174" s="1"/>
  <c r="E8" i="174"/>
  <c r="C8" i="174" s="1"/>
  <c r="D8" i="174" s="1"/>
  <c r="C7" i="174" l="1"/>
  <c r="D7" i="174" s="1"/>
  <c r="C15" i="174"/>
  <c r="D15" i="1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淺田 星矢</author>
    <author>板野 史明</author>
  </authors>
  <commentList>
    <comment ref="G32" authorId="0" shapeId="0" xr:uid="{00000000-0006-0000-0000-000001000000}">
      <text>
        <r>
          <rPr>
            <sz val="9"/>
            <color indexed="81"/>
            <rFont val="MS P ゴシック"/>
            <family val="3"/>
            <charset val="128"/>
          </rPr>
          <t>例：変圧器</t>
        </r>
      </text>
    </comment>
    <comment ref="G33" authorId="0" shapeId="0" xr:uid="{00000000-0006-0000-0000-000002000000}">
      <text>
        <r>
          <rPr>
            <sz val="9"/>
            <color indexed="81"/>
            <rFont val="MS P ゴシック"/>
            <family val="3"/>
            <charset val="128"/>
          </rPr>
          <t>例：温水ボイラー、冷凍機、冷温水発生機等
※蒸気ボイラーは下の「蒸気」で対応</t>
        </r>
      </text>
    </comment>
    <comment ref="G34" authorId="0" shapeId="0" xr:uid="{00000000-0006-0000-0000-000003000000}">
      <text>
        <r>
          <rPr>
            <sz val="9"/>
            <color indexed="81"/>
            <rFont val="MS P ゴシック"/>
            <family val="3"/>
            <charset val="128"/>
          </rPr>
          <t>例：蒸気ボイラー</t>
        </r>
      </text>
    </comment>
    <comment ref="G35" authorId="0" shapeId="0" xr:uid="{00000000-0006-0000-0000-000004000000}">
      <text>
        <r>
          <rPr>
            <sz val="9"/>
            <color indexed="81"/>
            <rFont val="MS P ゴシック"/>
            <family val="3"/>
            <charset val="128"/>
          </rPr>
          <t>例：冷却塔</t>
        </r>
      </text>
    </comment>
    <comment ref="G36" authorId="0" shapeId="0" xr:uid="{00000000-0006-0000-0000-000005000000}">
      <text>
        <r>
          <rPr>
            <sz val="9"/>
            <color indexed="81"/>
            <rFont val="MS P ゴシック"/>
            <family val="3"/>
            <charset val="128"/>
          </rPr>
          <t>例：個別空調方式によるパッケージ形空調機等</t>
        </r>
      </text>
    </comment>
    <comment ref="G37" authorId="0" shapeId="0" xr:uid="{00000000-0006-0000-0000-000006000000}">
      <text>
        <r>
          <rPr>
            <sz val="9"/>
            <color indexed="81"/>
            <rFont val="MS P ゴシック"/>
            <family val="3"/>
            <charset val="128"/>
          </rPr>
          <t>例：中央熱源方式による空調機（エアハンドリングユニット）等</t>
        </r>
      </text>
    </comment>
    <comment ref="G38" authorId="0" shapeId="0" xr:uid="{00000000-0006-0000-0000-000007000000}">
      <text>
        <r>
          <rPr>
            <sz val="9"/>
            <color indexed="81"/>
            <rFont val="MS P ゴシック"/>
            <family val="3"/>
            <charset val="128"/>
          </rPr>
          <t>例：駐車場ファン、給排気ファン、全熱交換器等</t>
        </r>
      </text>
    </comment>
    <comment ref="G39" authorId="0" shapeId="0" xr:uid="{00000000-0006-0000-0000-000008000000}">
      <text>
        <r>
          <rPr>
            <sz val="9"/>
            <color indexed="81"/>
            <rFont val="MS P ゴシック"/>
            <family val="3"/>
            <charset val="128"/>
          </rPr>
          <t>例：LED、高圧ナトリウム灯、メタルハライド灯、蛍光灯、水銀灯等</t>
        </r>
      </text>
    </comment>
    <comment ref="G40" authorId="0" shapeId="0" xr:uid="{00000000-0006-0000-0000-000009000000}">
      <text>
        <r>
          <rPr>
            <sz val="9"/>
            <color indexed="81"/>
            <rFont val="MS P ゴシック"/>
            <family val="3"/>
            <charset val="128"/>
          </rPr>
          <t>例：冷却水ポンプ、冷温水ポンプ、排水処理設備等</t>
        </r>
      </text>
    </comment>
    <comment ref="G41" authorId="0" shapeId="0" xr:uid="{00000000-0006-0000-0000-00000A000000}">
      <text>
        <r>
          <rPr>
            <sz val="9"/>
            <color indexed="81"/>
            <rFont val="MS P ゴシック"/>
            <family val="3"/>
            <charset val="128"/>
          </rPr>
          <t>例：貯湯式電気温水器、ガス給湯器等</t>
        </r>
      </text>
    </comment>
    <comment ref="G42" authorId="1" shapeId="0" xr:uid="{00000000-0006-0000-0000-00000B000000}">
      <text>
        <r>
          <rPr>
            <sz val="9"/>
            <color indexed="81"/>
            <rFont val="MS P ゴシック"/>
            <family val="3"/>
            <charset val="128"/>
          </rPr>
          <t>例：倉庫、コンセント、エレベーター、エスカレーター等</t>
        </r>
      </text>
    </comment>
    <comment ref="AQ99" authorId="0" shapeId="0" xr:uid="{00000000-0006-0000-0000-00000C000000}">
      <text>
        <r>
          <rPr>
            <b/>
            <sz val="9"/>
            <color indexed="81"/>
            <rFont val="MS P ゴシック"/>
            <family val="3"/>
            <charset val="128"/>
          </rPr>
          <t>ここだけ冷却塔の有無で判断</t>
        </r>
      </text>
    </comment>
    <comment ref="AQ131" authorId="0" shapeId="0" xr:uid="{00000000-0006-0000-0000-00000D000000}">
      <text>
        <r>
          <rPr>
            <b/>
            <sz val="9"/>
            <color indexed="81"/>
            <rFont val="MS P ゴシック"/>
            <family val="3"/>
            <charset val="128"/>
          </rPr>
          <t>ここも冷却塔の有無で判断</t>
        </r>
      </text>
    </comment>
  </commentList>
</comments>
</file>

<file path=xl/sharedStrings.xml><?xml version="1.0" encoding="utf-8"?>
<sst xmlns="http://schemas.openxmlformats.org/spreadsheetml/2006/main" count="1792" uniqueCount="705">
  <si>
    <t>点検項目</t>
    <rPh sb="0" eb="2">
      <t>テンケン</t>
    </rPh>
    <rPh sb="2" eb="4">
      <t>コウモク</t>
    </rPh>
    <phoneticPr fontId="2"/>
  </si>
  <si>
    <t>番号</t>
    <rPh sb="0" eb="2">
      <t>バンゴウ</t>
    </rPh>
    <phoneticPr fontId="2"/>
  </si>
  <si>
    <t>事業所番号</t>
    <rPh sb="0" eb="3">
      <t>ジギョウショ</t>
    </rPh>
    <rPh sb="3" eb="5">
      <t>バンゴウ</t>
    </rPh>
    <phoneticPr fontId="2"/>
  </si>
  <si>
    <t>事業所名</t>
    <rPh sb="0" eb="3">
      <t>ジギョウショ</t>
    </rPh>
    <rPh sb="3" eb="4">
      <t>メイ</t>
    </rPh>
    <phoneticPr fontId="2"/>
  </si>
  <si>
    <t>実施していない</t>
    <rPh sb="0" eb="2">
      <t>ジッシ</t>
    </rPh>
    <phoneticPr fontId="2"/>
  </si>
  <si>
    <t>■実施状況の評価</t>
    <rPh sb="1" eb="5">
      <t>ジッシジョウキョウ</t>
    </rPh>
    <rPh sb="6" eb="8">
      <t>ヒョウカ</t>
    </rPh>
    <phoneticPr fontId="2"/>
  </si>
  <si>
    <t>受変電</t>
  </si>
  <si>
    <t>■グラフ反映用</t>
    <rPh sb="4" eb="6">
      <t>ハンエイ</t>
    </rPh>
    <rPh sb="6" eb="7">
      <t>ヨウ</t>
    </rPh>
    <phoneticPr fontId="2"/>
  </si>
  <si>
    <t>対象設備等</t>
    <phoneticPr fontId="2"/>
  </si>
  <si>
    <t>熱源</t>
  </si>
  <si>
    <t>冷却塔</t>
  </si>
  <si>
    <t>ポンプ・ファン</t>
  </si>
  <si>
    <t>照明</t>
  </si>
  <si>
    <t>換気</t>
  </si>
  <si>
    <t>・</t>
    <phoneticPr fontId="2"/>
  </si>
  <si>
    <t>点検表の記入について</t>
    <rPh sb="0" eb="3">
      <t>テンケンヒョウ</t>
    </rPh>
    <rPh sb="4" eb="6">
      <t>キニュウ</t>
    </rPh>
    <phoneticPr fontId="2"/>
  </si>
  <si>
    <t>実施状況</t>
    <rPh sb="0" eb="2">
      <t>ジッシ</t>
    </rPh>
    <rPh sb="2" eb="4">
      <t>ジョウキョウ</t>
    </rPh>
    <phoneticPr fontId="2"/>
  </si>
  <si>
    <t>対象
設備等</t>
    <rPh sb="0" eb="2">
      <t>タイショウ</t>
    </rPh>
    <rPh sb="3" eb="5">
      <t>セツビ</t>
    </rPh>
    <rPh sb="5" eb="6">
      <t>トウ</t>
    </rPh>
    <phoneticPr fontId="2"/>
  </si>
  <si>
    <t>２．省エネ点検項目別実施状況</t>
    <rPh sb="2" eb="3">
      <t>ショウ</t>
    </rPh>
    <rPh sb="5" eb="7">
      <t>テンケン</t>
    </rPh>
    <rPh sb="7" eb="9">
      <t>コウモク</t>
    </rPh>
    <rPh sb="9" eb="10">
      <t>ベツ</t>
    </rPh>
    <rPh sb="10" eb="12">
      <t>ジッシ</t>
    </rPh>
    <rPh sb="12" eb="14">
      <t>ジョウキョウ</t>
    </rPh>
    <phoneticPr fontId="2"/>
  </si>
  <si>
    <t>１．設備項目別の省エネ対策実施状況</t>
    <rPh sb="2" eb="4">
      <t>セツビ</t>
    </rPh>
    <rPh sb="4" eb="6">
      <t>コウモク</t>
    </rPh>
    <rPh sb="6" eb="7">
      <t>ベツ</t>
    </rPh>
    <rPh sb="8" eb="9">
      <t>ショウ</t>
    </rPh>
    <rPh sb="11" eb="13">
      <t>タイサク</t>
    </rPh>
    <rPh sb="13" eb="17">
      <t>ジッシジョウキョウ</t>
    </rPh>
    <phoneticPr fontId="2"/>
  </si>
  <si>
    <t>点検項目の確認結果</t>
    <rPh sb="0" eb="2">
      <t>テンケン</t>
    </rPh>
    <rPh sb="2" eb="4">
      <t>コウモク</t>
    </rPh>
    <rPh sb="5" eb="7">
      <t>カクニン</t>
    </rPh>
    <rPh sb="7" eb="9">
      <t>ケッカ</t>
    </rPh>
    <phoneticPr fontId="2"/>
  </si>
  <si>
    <t>該当なし</t>
    <rPh sb="0" eb="2">
      <t>ガイトウ</t>
    </rPh>
    <phoneticPr fontId="2"/>
  </si>
  <si>
    <t>実施できている</t>
    <rPh sb="0" eb="2">
      <t>ジッシ</t>
    </rPh>
    <phoneticPr fontId="2"/>
  </si>
  <si>
    <t>概ね実施できている</t>
    <rPh sb="0" eb="1">
      <t>オオム</t>
    </rPh>
    <rPh sb="2" eb="4">
      <t>ジッシ</t>
    </rPh>
    <phoneticPr fontId="2"/>
  </si>
  <si>
    <t>半数程度実施できている</t>
    <rPh sb="0" eb="4">
      <t>ハンスウテイド</t>
    </rPh>
    <rPh sb="4" eb="6">
      <t>ジッシ</t>
    </rPh>
    <phoneticPr fontId="2"/>
  </si>
  <si>
    <t>一部実施できている</t>
    <rPh sb="0" eb="4">
      <t>イチブジッシ</t>
    </rPh>
    <phoneticPr fontId="2"/>
  </si>
  <si>
    <t>実施できていない</t>
    <rPh sb="0" eb="2">
      <t>ジッシ</t>
    </rPh>
    <phoneticPr fontId="2"/>
  </si>
  <si>
    <t>■実施状況判断基準</t>
    <rPh sb="1" eb="5">
      <t>ジッシジョウキョウ</t>
    </rPh>
    <rPh sb="5" eb="7">
      <t>ハンダン</t>
    </rPh>
    <rPh sb="7" eb="9">
      <t>キジュン</t>
    </rPh>
    <phoneticPr fontId="2"/>
  </si>
  <si>
    <t>一般管理</t>
  </si>
  <si>
    <t>受変電</t>
    <rPh sb="0" eb="1">
      <t>ジュ</t>
    </rPh>
    <rPh sb="1" eb="3">
      <t>ヘンデン</t>
    </rPh>
    <phoneticPr fontId="2"/>
  </si>
  <si>
    <t>エリア復活用数式</t>
    <rPh sb="3" eb="5">
      <t>フッカツ</t>
    </rPh>
    <rPh sb="5" eb="6">
      <t>ヨウ</t>
    </rPh>
    <rPh sb="6" eb="8">
      <t>スウシキ</t>
    </rPh>
    <phoneticPr fontId="2"/>
  </si>
  <si>
    <t>点検表評価</t>
    <rPh sb="0" eb="3">
      <t>テンケンヒョウ</t>
    </rPh>
    <rPh sb="3" eb="5">
      <t>ヒョウカ</t>
    </rPh>
    <phoneticPr fontId="2"/>
  </si>
  <si>
    <t>熱源</t>
    <rPh sb="0" eb="2">
      <t>ネツゲン</t>
    </rPh>
    <phoneticPr fontId="2"/>
  </si>
  <si>
    <t>点検評価表示用</t>
    <rPh sb="0" eb="2">
      <t>テンケン</t>
    </rPh>
    <rPh sb="2" eb="4">
      <t>ヒョウカ</t>
    </rPh>
    <rPh sb="4" eb="6">
      <t>ヒョウジ</t>
    </rPh>
    <rPh sb="6" eb="7">
      <t>ヨウ</t>
    </rPh>
    <phoneticPr fontId="2"/>
  </si>
  <si>
    <t>グラフ表示用</t>
    <rPh sb="3" eb="5">
      <t>ヒョウジ</t>
    </rPh>
    <rPh sb="5" eb="6">
      <t>ヨウ</t>
    </rPh>
    <phoneticPr fontId="2"/>
  </si>
  <si>
    <t>ソートエリア（編集不可）</t>
    <rPh sb="9" eb="11">
      <t>フカ</t>
    </rPh>
    <phoneticPr fontId="2"/>
  </si>
  <si>
    <t>リスト化エリア（編集不可）</t>
    <rPh sb="3" eb="4">
      <t>カ</t>
    </rPh>
    <phoneticPr fontId="2"/>
  </si>
  <si>
    <t>一部実施</t>
  </si>
  <si>
    <t>換気</t>
    <rPh sb="0" eb="2">
      <t>カンキ</t>
    </rPh>
    <phoneticPr fontId="2"/>
  </si>
  <si>
    <t>40%以上で導入済み</t>
  </si>
  <si>
    <t>80%以上で導入済み</t>
  </si>
  <si>
    <t>60%以上で導入済み</t>
  </si>
  <si>
    <t>該当なし</t>
  </si>
  <si>
    <t>20%以上で導入済み</t>
  </si>
  <si>
    <t>半数程度で実施</t>
  </si>
  <si>
    <t>概ね実施</t>
  </si>
  <si>
    <t>点数</t>
    <rPh sb="0" eb="2">
      <t>テンスウ</t>
    </rPh>
    <phoneticPr fontId="2"/>
  </si>
  <si>
    <t>点検項目</t>
  </si>
  <si>
    <t>対策内容</t>
  </si>
  <si>
    <t>メリット</t>
  </si>
  <si>
    <t>判断基準</t>
  </si>
  <si>
    <t>選択肢</t>
  </si>
  <si>
    <t>選択条件</t>
  </si>
  <si>
    <t>半年に1回程度</t>
  </si>
  <si>
    <t>年1回程度</t>
  </si>
  <si>
    <t>計画を策定し、計画どおりに実施している場合</t>
  </si>
  <si>
    <t>計画を策定し、半数以上で概ね計画どおりに実施している場合</t>
  </si>
  <si>
    <t>半数未満程度で実施</t>
  </si>
  <si>
    <t>計画を策定し、半数未満で基本的に実施している場合</t>
  </si>
  <si>
    <t>目標空気比内</t>
  </si>
  <si>
    <t>目標空気比の範囲内である場合</t>
  </si>
  <si>
    <t>基準空気比内</t>
  </si>
  <si>
    <t>基準空気比の範囲内である場合</t>
  </si>
  <si>
    <t>空調（中央）</t>
  </si>
  <si>
    <t>空調（共通）</t>
  </si>
  <si>
    <t>空調エリアの総面積に対して60%以上で実施済みの場合</t>
  </si>
  <si>
    <t>空調エリアの総面積に対して40%以上で実施済みの場合</t>
  </si>
  <si>
    <t>空調エリアの総面積に対して20%以上で実施済みの場合</t>
  </si>
  <si>
    <t>0.2MPa以内</t>
  </si>
  <si>
    <t>0.3MPa以内</t>
  </si>
  <si>
    <t>年１回程度以上</t>
  </si>
  <si>
    <t>2～3年に1回程度</t>
  </si>
  <si>
    <t>5年に1回程度</t>
  </si>
  <si>
    <t>半年に1回程度以上</t>
  </si>
  <si>
    <t>3年に1回未満</t>
  </si>
  <si>
    <t>換気ファンの60%以上で実施している場合</t>
  </si>
  <si>
    <t>換気ファンの40%以上で実施している場合</t>
  </si>
  <si>
    <t>換気ファンの20%以上で実施している場合</t>
  </si>
  <si>
    <t>すべてのポンプの系統に対して、60%以上で台数制御又はインバータによる流量制御が導入されている場合</t>
  </si>
  <si>
    <t>すべてのポンプの系統に対して、40%以上で台数制御又はインバータによる流量制御が導入されている場合</t>
  </si>
  <si>
    <t>すべてのポンプの系統に対して、20%以上で台数制御又はインバータによる流量制御が導入されている場合</t>
  </si>
  <si>
    <t>熱源（蒸気）</t>
  </si>
  <si>
    <t>0.1MPa以内又は下限値</t>
  </si>
  <si>
    <t>蒸気ボイラーの設定圧力と、蒸気使用機器の必要圧力との差が、0.2MPa以内に設定されている場合</t>
  </si>
  <si>
    <t>蒸気ボイラーの設定圧力と、蒸気使用機器の必要圧力との差が、0.3MPa以内に設定されている場合</t>
  </si>
  <si>
    <t>蒸気配管及びバルブ・スチームトラップからの漏れ点検の頻度が、年１回程度以上の場合</t>
  </si>
  <si>
    <t>蒸気配管及びバルブ・スチームトラップからの漏れ点検の頻度が、2～3年に１回程度の場合</t>
  </si>
  <si>
    <t>蒸気配管及びバルブ・スチームトラップからの漏れ点検の頻度が、5年に１回程度の場合</t>
  </si>
  <si>
    <t>冷却塔</t>
    <rPh sb="0" eb="3">
      <t>レイキャクトウ</t>
    </rPh>
    <phoneticPr fontId="2"/>
  </si>
  <si>
    <t>判断基準</t>
    <rPh sb="0" eb="4">
      <t>ハンダンキジュン</t>
    </rPh>
    <phoneticPr fontId="2"/>
  </si>
  <si>
    <t>根拠資料リスト化エリア</t>
    <rPh sb="0" eb="2">
      <t>コンキョ</t>
    </rPh>
    <rPh sb="2" eb="4">
      <t>シリョウ</t>
    </rPh>
    <rPh sb="7" eb="8">
      <t>カ</t>
    </rPh>
    <phoneticPr fontId="2"/>
  </si>
  <si>
    <t>各点検項目の判断基準は、「詳細」から個別のシートを参照してください。</t>
    <rPh sb="0" eb="1">
      <t>カク</t>
    </rPh>
    <rPh sb="1" eb="5">
      <t>テンケンコウモク</t>
    </rPh>
    <rPh sb="6" eb="10">
      <t>ハンダンキジュン</t>
    </rPh>
    <rPh sb="13" eb="15">
      <t>ショウサイ</t>
    </rPh>
    <rPh sb="18" eb="20">
      <t>コベツ</t>
    </rPh>
    <rPh sb="25" eb="27">
      <t>サンショウ</t>
    </rPh>
    <phoneticPr fontId="2"/>
  </si>
  <si>
    <t>担当：</t>
    <rPh sb="0" eb="2">
      <t>タントウ</t>
    </rPh>
    <phoneticPr fontId="2"/>
  </si>
  <si>
    <t>TEL：</t>
    <phoneticPr fontId="2"/>
  </si>
  <si>
    <t>E-mail：</t>
    <phoneticPr fontId="2"/>
  </si>
  <si>
    <t>【提出先及び記入方法の問合せ先】　</t>
    <rPh sb="1" eb="4">
      <t>テイシュツサキ</t>
    </rPh>
    <rPh sb="4" eb="5">
      <t>オヨ</t>
    </rPh>
    <rPh sb="6" eb="10">
      <t>キニュウホウホウ</t>
    </rPh>
    <rPh sb="11" eb="12">
      <t>ト</t>
    </rPh>
    <rPh sb="12" eb="13">
      <t>ア</t>
    </rPh>
    <rPh sb="14" eb="15">
      <t>サキ</t>
    </rPh>
    <phoneticPr fontId="2"/>
  </si>
  <si>
    <t>対象設備等</t>
    <rPh sb="0" eb="2">
      <t>タイショウ</t>
    </rPh>
    <rPh sb="2" eb="4">
      <t>セツビ</t>
    </rPh>
    <rPh sb="4" eb="5">
      <t>トウ</t>
    </rPh>
    <phoneticPr fontId="2"/>
  </si>
  <si>
    <t>受変電</t>
    <rPh sb="0" eb="3">
      <t>ジュヘンデン</t>
    </rPh>
    <phoneticPr fontId="2"/>
  </si>
  <si>
    <t>✓</t>
    <phoneticPr fontId="2"/>
  </si>
  <si>
    <t>設備</t>
    <rPh sb="0" eb="2">
      <t>セツビ</t>
    </rPh>
    <phoneticPr fontId="2"/>
  </si>
  <si>
    <t>エネ比率</t>
    <rPh sb="2" eb="4">
      <t>ヒリツ</t>
    </rPh>
    <phoneticPr fontId="2"/>
  </si>
  <si>
    <t>各設備を保有している場合、チェックボックスをクリックし、チェックマークを入れてください。</t>
    <rPh sb="0" eb="1">
      <t>カク</t>
    </rPh>
    <rPh sb="1" eb="3">
      <t>セツビ</t>
    </rPh>
    <rPh sb="4" eb="6">
      <t>ホユウ</t>
    </rPh>
    <rPh sb="10" eb="12">
      <t>バアイ</t>
    </rPh>
    <rPh sb="36" eb="37">
      <t>イ</t>
    </rPh>
    <phoneticPr fontId="2"/>
  </si>
  <si>
    <t>5%未満</t>
    <rPh sb="2" eb="4">
      <t>ミマン</t>
    </rPh>
    <phoneticPr fontId="2"/>
  </si>
  <si>
    <t>チェック結果</t>
    <rPh sb="4" eb="6">
      <t>ケッカ</t>
    </rPh>
    <phoneticPr fontId="2"/>
  </si>
  <si>
    <t>TRUEの場合</t>
    <rPh sb="5" eb="7">
      <t>バアイ</t>
    </rPh>
    <phoneticPr fontId="2"/>
  </si>
  <si>
    <t>FALSEの場合</t>
    <rPh sb="6" eb="8">
      <t>バアイ</t>
    </rPh>
    <phoneticPr fontId="2"/>
  </si>
  <si>
    <t>部署名</t>
    <rPh sb="0" eb="3">
      <t>ブショメイ</t>
    </rPh>
    <phoneticPr fontId="2"/>
  </si>
  <si>
    <t>担当者名</t>
    <rPh sb="0" eb="3">
      <t>タントウシャ</t>
    </rPh>
    <rPh sb="3" eb="4">
      <t>メイ</t>
    </rPh>
    <phoneticPr fontId="2"/>
  </si>
  <si>
    <t>TEL</t>
    <phoneticPr fontId="2"/>
  </si>
  <si>
    <t>実施状況</t>
    <rPh sb="0" eb="4">
      <t>ジッシジョウキョウ</t>
    </rPh>
    <phoneticPr fontId="2"/>
  </si>
  <si>
    <t>※1</t>
    <phoneticPr fontId="2"/>
  </si>
  <si>
    <t>給湯・給排水</t>
  </si>
  <si>
    <t>80%以上で実施済み</t>
  </si>
  <si>
    <t>60%以上で実施済み</t>
  </si>
  <si>
    <t>40%以上で実施済み</t>
  </si>
  <si>
    <t>20%以上で実施済み</t>
  </si>
  <si>
    <t>5年に1回程度以上</t>
    <rPh sb="1" eb="2">
      <t>ネン</t>
    </rPh>
    <rPh sb="4" eb="5">
      <t>カイ</t>
    </rPh>
    <rPh sb="5" eb="7">
      <t>テイド</t>
    </rPh>
    <rPh sb="7" eb="9">
      <t>イジョウ</t>
    </rPh>
    <phoneticPr fontId="1"/>
  </si>
  <si>
    <t>5年に1回程度以上</t>
  </si>
  <si>
    <t>空調</t>
  </si>
  <si>
    <t>設備の保守・点検計画を策定し、計画に基づき保守・点検を実施する。</t>
    <phoneticPr fontId="2"/>
  </si>
  <si>
    <t>※2</t>
    <phoneticPr fontId="2"/>
  </si>
  <si>
    <t xml:space="preserve">トップランナー制度の「第一次判断基準」に基づき、下記の目標年度にエネルギー消費効率目標基準値の達成を義務付けられたもの。 
油入変圧器：2006年度 
モールド変圧器：2007年度 
</t>
    <phoneticPr fontId="2"/>
  </si>
  <si>
    <t>夜間、不要期間などに遮断している場合</t>
  </si>
  <si>
    <t>空調停止時刻の15分以上前に熱源機器を停止している場合</t>
  </si>
  <si>
    <t>月1回以上</t>
  </si>
  <si>
    <t>月1回以上、熱源機器の点検・清掃をしている場合</t>
  </si>
  <si>
    <t>2ヶ月に１回程度</t>
  </si>
  <si>
    <t>2ヶ月に1回程度、熱源機器の点検・清掃をしている場合</t>
  </si>
  <si>
    <t>半年に1回程度、熱源機器の点検・清掃をしている場合</t>
  </si>
  <si>
    <t>年1回程度、熱源機器の点検・清掃をしている場合</t>
  </si>
  <si>
    <t>空調エリアの総面積に対して60%以上で導入済みの場合</t>
  </si>
  <si>
    <t>空調エリアの総面積に対して40%以上で導入済みの場合</t>
  </si>
  <si>
    <t>空調エリアの総面積に対して20%以上で導入済みの場合</t>
  </si>
  <si>
    <t>誘導灯の総器具数に対して60%以上で導入済みの場合</t>
  </si>
  <si>
    <t>誘導灯の総器具数に対して40%以上で導入済みの場合</t>
  </si>
  <si>
    <t>誘導灯の総器具数に対して20%以上で導入済みの場合</t>
  </si>
  <si>
    <t>照明を利用する延床面積に対して80%以上で実施済みの場合</t>
  </si>
  <si>
    <t>照明を利用する延床面積に対して60%以上で実施済みの場合</t>
  </si>
  <si>
    <t>照明を利用する延床面積に対して40%以上で実施済みの場合</t>
  </si>
  <si>
    <t>照明を利用する延床面積に対して20%以上で実施済みの場合</t>
  </si>
  <si>
    <t>エリア集約の工夫が行われている場合</t>
  </si>
  <si>
    <t>制御可能な照明エリアの80%以上で導入済みの場合</t>
  </si>
  <si>
    <t>制御可能な照明エリアの60%以上で導入済みの場合</t>
  </si>
  <si>
    <t>制御可能な照明エリアの40%以上で導入済みの場合</t>
  </si>
  <si>
    <t>制御可能な照明エリアの20%以上で導入済みの場合</t>
  </si>
  <si>
    <t>制御可能な照明エリアの80%以上で実施済みの場合</t>
  </si>
  <si>
    <t>制御可能な照明エリアの60%以上で実施済みの場合</t>
  </si>
  <si>
    <t>制御可能な照明エリアの40%以上で実施済みの場合</t>
  </si>
  <si>
    <t>制御可能な照明エリアの20%以上で実施済みの場合</t>
  </si>
  <si>
    <t>冷却塔ファンの60%以上で導入済みの場合</t>
  </si>
  <si>
    <t>冷却塔ファンの40%以上で導入済みの場合</t>
  </si>
  <si>
    <t>冷却塔ファンの20%以上で導入済みの場合</t>
  </si>
  <si>
    <t>洗面器の総数に対して80%以上で実施済みの場合</t>
  </si>
  <si>
    <t>洗面器の総数に対して60%以上で実施済みの場合</t>
  </si>
  <si>
    <t>洗面器の総数に対して40%以上で実施済みの場合</t>
  </si>
  <si>
    <t>洗面器の総数に対して20%以上で実施済みの場合</t>
  </si>
  <si>
    <t>貯湯式電気温水器の総数に対して80%以上で実施済みの場合</t>
  </si>
  <si>
    <t>貯湯式電気温水器の総数に対して60%以上で実施済みの場合</t>
  </si>
  <si>
    <t>貯湯式電気温水器の総数に対して40%以上で実施済みの場合</t>
  </si>
  <si>
    <t>貯湯式電気温水器の総数に対して20%以上で実施済みの場合</t>
  </si>
  <si>
    <t>・更新時期やメンテナンス時期にある設備機器等を的確に把握し、無駄なエネルギー消費量の削減につなげることができる。
・設備台帳は、性能が低下した設備機器の更新やメンテナンスの計画を策定するために、いつでも活用することができる。</t>
    <phoneticPr fontId="2"/>
  </si>
  <si>
    <t>主要なエネルギー消費設備について、設備別にエネルギー消費量を計測・記録する。エネルギー消費量を、年別・月別・時刻別など時系列でグラフ化し、設備の稼働状況や改修の記録等と対比する等して、増減要因を分析する。この分析により、省エネ対策の効果や設備の運用方法における課題を把握する</t>
    <phoneticPr fontId="2"/>
  </si>
  <si>
    <t>エネルギー消費量を見える化することにより、新たな気づきや発見が生まれる。対策実施状況の評価と評価結果を踏まえた対策の検討につながる。</t>
    <phoneticPr fontId="2"/>
  </si>
  <si>
    <t>計画に基づいて保守・点検を実施することで、設備の性能及び効率の低下を防ぎ、エネルギー消費を抑えることができる。</t>
    <phoneticPr fontId="2"/>
  </si>
  <si>
    <t>根拠資料の例</t>
    <phoneticPr fontId="2"/>
  </si>
  <si>
    <t>トップランナー変圧器</t>
    <phoneticPr fontId="2"/>
  </si>
  <si>
    <t>根拠資料の例</t>
    <phoneticPr fontId="2"/>
  </si>
  <si>
    <t>出典：</t>
  </si>
  <si>
    <t>出典：</t>
    <phoneticPr fontId="2"/>
  </si>
  <si>
    <t>夏季・冬季など一時期のみ稼動する負荷があるため、その負荷が同一変圧器にまとまっている場合は、稼動が不要な時期に変圧器を遮断する。</t>
    <phoneticPr fontId="2"/>
  </si>
  <si>
    <t xml:space="preserve">・空調停止時刻15分以上前に熱源機器を停止し、ポンプ運転のみで空調する。 
・室内環境に問題ないことを十分確認し、関係者と十分協議した上で実施する。 </t>
    <phoneticPr fontId="2"/>
  </si>
  <si>
    <t>熱負荷に応じて最適な熱源機器の組合せになるように、運転台数や発停順位を調整する。</t>
    <phoneticPr fontId="2"/>
  </si>
  <si>
    <t>蒸気ボイラーの設定圧力と蒸気使用機器機器の必要圧力の最大値との差が、0.1MPa以下となるように調整する。</t>
    <phoneticPr fontId="2"/>
  </si>
  <si>
    <t>冷却塔を更新する際には、可能な限り効率の良い機器を採用する。</t>
    <phoneticPr fontId="2"/>
  </si>
  <si>
    <t>※3</t>
    <phoneticPr fontId="2"/>
  </si>
  <si>
    <t xml:space="preserve">全熱交換機とは、換気する際に、排気の熱エネルギーを回収することで、空調負荷を軽減する換気装置である。  
全熱交換機の効果を得るためには、室内と屋外の温湿度条件に応じて熱交換運転と普通換気運転を切り替える必要がある。自動制御を利用するか、手動により切り替える（夏季及び冬季は熱交換運転、中間期は普通換気運転）。  
</t>
    <phoneticPr fontId="2"/>
  </si>
  <si>
    <t>サーキュレーションファンとは、シーリングファン等により空気を循環させ、空間上部に溜まった暖気を居住域の暖房に利用することで、暖房効率の向上が可能なものとする。</t>
    <phoneticPr fontId="2"/>
  </si>
  <si>
    <t>空調室外機のフィンコイルを定期的に洗浄する。</t>
    <phoneticPr fontId="2"/>
  </si>
  <si>
    <t xml:space="preserve">照明を室単位や部署単位で点灯できるように点灯エリアを細分化し、必要なエリアのみの点灯・調光を可能にする。 
エントランスホール、廊下、駐車場は、間引き点灯が可能な配線とする。 
スイッチ付近に、スイッチと点灯範囲の関係を示した図を表示し、必要なエリアのみ点灯する。 
</t>
    <phoneticPr fontId="2"/>
  </si>
  <si>
    <t>活動時間外には、点灯できるエリアを集約する。（人がいるエリアのみ点灯するのではなく、点灯できるエリアを集約し、そのエリアに人を集める。）</t>
    <phoneticPr fontId="2"/>
  </si>
  <si>
    <t>非使用エリアの照明の消灯が可能となり、照明エネルギーの低減が可能となる。</t>
    <phoneticPr fontId="2"/>
  </si>
  <si>
    <t>廊下、階段室、便所又は湯沸室等、人感センサーの導入により制御可能な場所（制御可能な照明エリア）において不在時消灯制御又は不在時調光制御による消灯や減光制御を行う。</t>
    <phoneticPr fontId="2"/>
  </si>
  <si>
    <t xml:space="preserve">ポンプを更新する際には、可能な限り効率の良い機器を採用する。 
なお、本資料では高効率ポンプであるかをモータにより判断するが、実際に導入する際にはポンプ効率を考慮して判断する必要がある。 
</t>
    <phoneticPr fontId="2"/>
  </si>
  <si>
    <t>冷却水の出口側温度が設定値となるように、冷却塔ファンの稼働台数を制御する。インバータ制御を導入することで、きめ細かな制御が可能となる。</t>
    <phoneticPr fontId="2"/>
  </si>
  <si>
    <t>給湯器を更新する際には、潜熱回収給湯器等の高効率給湯器を採用する。</t>
    <phoneticPr fontId="2"/>
  </si>
  <si>
    <t>混合水栓で吐水した時の温度とする。</t>
    <phoneticPr fontId="2"/>
  </si>
  <si>
    <t>中央給湯方式の末端給湯温度は、レジオネラ属菌対策のために、55℃以上に保つ。</t>
    <phoneticPr fontId="2"/>
  </si>
  <si>
    <t>深夜電力利用で昼間電源停止しているものを含む。</t>
    <phoneticPr fontId="2"/>
  </si>
  <si>
    <t>その他</t>
    <rPh sb="2" eb="3">
      <t>タ</t>
    </rPh>
    <phoneticPr fontId="2"/>
  </si>
  <si>
    <t>ポンプ・ファン</t>
    <phoneticPr fontId="2"/>
  </si>
  <si>
    <t>給湯・給排水</t>
    <rPh sb="0" eb="2">
      <t>キュウトウ</t>
    </rPh>
    <rPh sb="3" eb="4">
      <t>キュウ</t>
    </rPh>
    <rPh sb="4" eb="6">
      <t>ハイスイ</t>
    </rPh>
    <phoneticPr fontId="2"/>
  </si>
  <si>
    <t>※</t>
    <phoneticPr fontId="2"/>
  </si>
  <si>
    <t>点検表の記入にご協力いただきありがとうございました。
「点検結果」シートでは、回答結果を簡易的に見える化したグラフを確認することができます。</t>
    <rPh sb="0" eb="3">
      <t>テンケンヒョウ</t>
    </rPh>
    <rPh sb="4" eb="6">
      <t>キニュウ</t>
    </rPh>
    <rPh sb="8" eb="10">
      <t>キョウリョク</t>
    </rPh>
    <rPh sb="28" eb="32">
      <t>テンケンケッカ</t>
    </rPh>
    <rPh sb="39" eb="41">
      <t>カイトウ</t>
    </rPh>
    <rPh sb="41" eb="43">
      <t>ケッカ</t>
    </rPh>
    <rPh sb="44" eb="47">
      <t>カンイテキ</t>
    </rPh>
    <rPh sb="48" eb="49">
      <t>ミ</t>
    </rPh>
    <rPh sb="51" eb="52">
      <t>カ</t>
    </rPh>
    <rPh sb="58" eb="60">
      <t>カクニン</t>
    </rPh>
    <phoneticPr fontId="2"/>
  </si>
  <si>
    <t>【対策実施の把握】
・上記の対策で整備した設備台帳</t>
    <rPh sb="11" eb="13">
      <t>ジョウキ</t>
    </rPh>
    <rPh sb="14" eb="16">
      <t>タイサク</t>
    </rPh>
    <rPh sb="17" eb="19">
      <t>セイビ</t>
    </rPh>
    <rPh sb="21" eb="23">
      <t>セツビ</t>
    </rPh>
    <rPh sb="23" eb="25">
      <t>ダイチョウ</t>
    </rPh>
    <phoneticPr fontId="2"/>
  </si>
  <si>
    <t>【対策実施の把握】
・設備保守・点検計画、設備保全記録、日常点検記録等、設備の保守・点検計画を策定し、計画に基づき保守・点検を実施していることが分かる資料</t>
    <phoneticPr fontId="2"/>
  </si>
  <si>
    <t>【対象設備の把握】
・設備台帳（設備機器の仕様、設置年月、設置場所、メーカー、性能・効率及びその測定履歴、故障・交換等のメンテナンス履歴等を記載した資料）
・当該設備の納入仕様書　等</t>
    <phoneticPr fontId="2"/>
  </si>
  <si>
    <t>【対策実施の把握】
・大気汚染防止法に基づくばい煙発生施設の「排ガス測定結果」
・排ガス中酸素濃度測定結果等に基づく「空気比計算結果」　</t>
    <phoneticPr fontId="2"/>
  </si>
  <si>
    <t>【対策実施の把握】
・主要なエネルギー消費設備のエネルギー消費量を定期的かつ定量的に把握し、前年度や前月と比較できるようグラフ化する等の工夫がされている資料</t>
    <phoneticPr fontId="2"/>
  </si>
  <si>
    <t>集計対象は、配管の外径が約40mm以上の蒸気配管で使用されているバルブやフランジとする。</t>
    <phoneticPr fontId="2"/>
  </si>
  <si>
    <t xml:space="preserve">【対象設備の把握】
・設備台帳（設備機器の仕様、設置年月、設置場所、メーカー、性能・効率及びその測定履歴、故障・交換等のメンテナンス履歴等を記載した資料）
・当該設備の納入仕様書　等
</t>
    <phoneticPr fontId="2"/>
  </si>
  <si>
    <t>空調エリアの総面積とは、対策の対象となる場所の合計床面積とする。</t>
    <phoneticPr fontId="2"/>
  </si>
  <si>
    <t>空調エリアの総面積とは、対象となる全熱交換器で換気を行う場所の合計床面積とする。</t>
    <phoneticPr fontId="2"/>
  </si>
  <si>
    <t>空調エリアの総面積とは、対象となる空調設備で空調を行う場所の合計床面積とする。</t>
    <phoneticPr fontId="2"/>
  </si>
  <si>
    <t>空調エリアの総面積とは、空調設備が設置されている居室（執務室、会議室、応接室、休憩室等、共用部分を除く）の合計床面積とする。</t>
    <phoneticPr fontId="2"/>
  </si>
  <si>
    <t>【対策実施の把握】
・対策の実施状況が分かる資料（照明点灯ルール等）</t>
    <phoneticPr fontId="2"/>
  </si>
  <si>
    <t>熱源（蒸気）</t>
    <rPh sb="0" eb="2">
      <t>ネツゲン</t>
    </rPh>
    <rPh sb="3" eb="5">
      <t>ジョウキ</t>
    </rPh>
    <phoneticPr fontId="2"/>
  </si>
  <si>
    <t>あり</t>
  </si>
  <si>
    <t>なし</t>
  </si>
  <si>
    <t>根拠資料の例</t>
    <rPh sb="5" eb="6">
      <t>レイ</t>
    </rPh>
    <phoneticPr fontId="2"/>
  </si>
  <si>
    <t>事業所内にある設備機器の仕様、設置年月、設置場所、メーカー、性能・効率及びその測定履歴、故障・交換等のメンテナンス履歴等を記載した設備管理台帳を整備する。</t>
    <rPh sb="65" eb="67">
      <t>セツビ</t>
    </rPh>
    <phoneticPr fontId="2"/>
  </si>
  <si>
    <t>空調機、パッケージ形空調機、ファンコイルユニット等のフィルターの清掃</t>
    <rPh sb="32" eb="34">
      <t>セイソウ</t>
    </rPh>
    <phoneticPr fontId="2"/>
  </si>
  <si>
    <t>負荷流量又は負荷熱量に応じてポンプ（冷却水ポンプ、冷温水ポンプ、1次ポンプ、2次ポンプを含めてすべてのポンプ）の台数制御やインバータによる流量制御を行う。</t>
    <phoneticPr fontId="2"/>
  </si>
  <si>
    <t>※２</t>
    <phoneticPr fontId="2"/>
  </si>
  <si>
    <t>【対策実施の把握】
・当該システムの導入・運転状況が確認できる資料 
・運転制御画面等、当該設備への対策実施が分かるデータ</t>
    <rPh sb="11" eb="13">
      <t>トウガイ</t>
    </rPh>
    <phoneticPr fontId="2"/>
  </si>
  <si>
    <t>熱源（蒸気）</t>
    <phoneticPr fontId="2"/>
  </si>
  <si>
    <t>網掛け用</t>
    <rPh sb="0" eb="2">
      <t>アミカ</t>
    </rPh>
    <rPh sb="3" eb="4">
      <t>ヨウ</t>
    </rPh>
    <phoneticPr fontId="2"/>
  </si>
  <si>
    <t>空調（個別）</t>
    <phoneticPr fontId="2"/>
  </si>
  <si>
    <t>空調（個別）</t>
    <rPh sb="0" eb="2">
      <t>クウチョウ</t>
    </rPh>
    <rPh sb="3" eb="5">
      <t>コベツ</t>
    </rPh>
    <phoneticPr fontId="2"/>
  </si>
  <si>
    <t>空調（中央）</t>
    <phoneticPr fontId="2"/>
  </si>
  <si>
    <t>空調（中央）</t>
    <rPh sb="0" eb="2">
      <t>クウチョウ</t>
    </rPh>
    <rPh sb="3" eb="5">
      <t>チュウオウ</t>
    </rPh>
    <phoneticPr fontId="2"/>
  </si>
  <si>
    <t xml:space="preserve">【対象設備の把握】
・竣工図等、対策実施済エリアの面積割合が分かる資料
・設備台帳（設備機器の仕様、設置年月、設置場所、メーカー、性能・効率及びその測定履歴、故障・交換等のメンテナンス履歴等を記載した資料）
・当該設備の納入仕様書　等
</t>
    <phoneticPr fontId="2"/>
  </si>
  <si>
    <t>【対象設備の把握】
・竣工図等、対策実施部分の床面積割合が分かる資料
【対策実施の把握】
・対策実施部分の照度測定結果を記載した資料</t>
    <rPh sb="11" eb="15">
      <t>シュンコウズトウ</t>
    </rPh>
    <phoneticPr fontId="2"/>
  </si>
  <si>
    <t>【対象設備の把握】
・竣工図等、対策実施部分の床面積割合が分かる資料
【対策実施の把握】
・対策実施部分の照度測定結果を記載した資料</t>
    <phoneticPr fontId="2"/>
  </si>
  <si>
    <t xml:space="preserve">【対象設備の把握】
・竣工図等、対策実施部分の床面積割合が分かる資料
【対策実施の把握】
・該当する部分の照明のスイッチがゾーニングされ、必要なエリアのみの点灯・調光が可能であることが分かる資料
・ゾーニングの機能が利用されていることが分かる資料（照明点灯ルール等）
</t>
    <phoneticPr fontId="2"/>
  </si>
  <si>
    <t xml:space="preserve">【対象設備の把握】
・竣工図等、対策が実施されているエリアの面積割合が分かる資料
・設備台帳（設備機器の仕様、設置年月、設置場所、メーカー、性能・効率及びその測定履歴、故障・交換等のメンテナンス履歴等を記載した資料）
・当該設備の納入仕様書　等
</t>
    <rPh sb="11" eb="15">
      <t>シュンコウズトウ</t>
    </rPh>
    <phoneticPr fontId="2"/>
  </si>
  <si>
    <t>　　　　　　セルについて、項目毎の「実施状況」及び「根拠資料の有無」を選択してください。</t>
    <rPh sb="13" eb="15">
      <t>コウモク</t>
    </rPh>
    <rPh sb="15" eb="16">
      <t>ゴト</t>
    </rPh>
    <rPh sb="18" eb="20">
      <t>ジッシ</t>
    </rPh>
    <rPh sb="20" eb="22">
      <t>ジョウキョウ</t>
    </rPh>
    <rPh sb="23" eb="24">
      <t>オヨ</t>
    </rPh>
    <rPh sb="26" eb="28">
      <t>コンキョ</t>
    </rPh>
    <rPh sb="28" eb="30">
      <t>シリョウ</t>
    </rPh>
    <rPh sb="31" eb="33">
      <t>ウム</t>
    </rPh>
    <rPh sb="35" eb="37">
      <t>センタク</t>
    </rPh>
    <phoneticPr fontId="2"/>
  </si>
  <si>
    <r>
      <t>回答にあたっての具体的な判断基準は「</t>
    </r>
    <r>
      <rPr>
        <sz val="11"/>
        <color theme="8"/>
        <rFont val="BIZ UDP明朝 Medium"/>
        <family val="1"/>
        <charset val="128"/>
      </rPr>
      <t>詳細」</t>
    </r>
    <r>
      <rPr>
        <sz val="11"/>
        <color theme="1"/>
        <rFont val="BIZ UDP明朝 Medium"/>
        <family val="1"/>
        <charset val="128"/>
      </rPr>
      <t>をクリックした先のシートを参照してください。</t>
    </r>
    <rPh sb="0" eb="2">
      <t>カイトウ</t>
    </rPh>
    <rPh sb="8" eb="11">
      <t>グタイテキ</t>
    </rPh>
    <rPh sb="12" eb="14">
      <t>ハンダン</t>
    </rPh>
    <rPh sb="14" eb="16">
      <t>キジュン</t>
    </rPh>
    <rPh sb="18" eb="20">
      <t>ショウサイ</t>
    </rPh>
    <rPh sb="28" eb="29">
      <t>サキ</t>
    </rPh>
    <rPh sb="34" eb="36">
      <t>サンショウ</t>
    </rPh>
    <phoneticPr fontId="2"/>
  </si>
  <si>
    <t>全ての熱源機器が24時間空調対応の場合</t>
    <phoneticPr fontId="2"/>
  </si>
  <si>
    <t>E-mail</t>
  </si>
  <si>
    <t>TEL</t>
  </si>
  <si>
    <t>作成年月日</t>
    <rPh sb="0" eb="2">
      <t>サクセイ</t>
    </rPh>
    <rPh sb="2" eb="5">
      <t>ネンガッピ</t>
    </rPh>
    <phoneticPr fontId="2"/>
  </si>
  <si>
    <t>↑設備のエネ比率。チェックが入っているものの比率のみ反映し、それ以外はゼロとする。例：20%程度⇒20%、5％未満⇒2.5%</t>
    <rPh sb="1" eb="3">
      <t>セツビ</t>
    </rPh>
    <rPh sb="6" eb="8">
      <t>ヒリツ</t>
    </rPh>
    <rPh sb="14" eb="15">
      <t>ハイ</t>
    </rPh>
    <rPh sb="22" eb="24">
      <t>ヒリツ</t>
    </rPh>
    <rPh sb="26" eb="28">
      <t>ハンエイ</t>
    </rPh>
    <rPh sb="32" eb="34">
      <t>イガイ</t>
    </rPh>
    <rPh sb="41" eb="42">
      <t>レイ</t>
    </rPh>
    <rPh sb="46" eb="48">
      <t>テイド</t>
    </rPh>
    <rPh sb="55" eb="57">
      <t>ミマン</t>
    </rPh>
    <phoneticPr fontId="2"/>
  </si>
  <si>
    <t>↑ここから対策実施状況。点数のみ集計</t>
    <rPh sb="5" eb="7">
      <t>タイサク</t>
    </rPh>
    <rPh sb="7" eb="9">
      <t>ジッシ</t>
    </rPh>
    <rPh sb="9" eb="11">
      <t>ジョウキョウ</t>
    </rPh>
    <rPh sb="12" eb="14">
      <t>テンスウ</t>
    </rPh>
    <rPh sb="16" eb="18">
      <t>シュウケイ</t>
    </rPh>
    <phoneticPr fontId="2"/>
  </si>
  <si>
    <t>↑ここから根拠資料の有無。1 or 0で集計</t>
    <rPh sb="5" eb="7">
      <t>コンキョ</t>
    </rPh>
    <rPh sb="7" eb="9">
      <t>シリョウ</t>
    </rPh>
    <rPh sb="10" eb="12">
      <t>ウム</t>
    </rPh>
    <rPh sb="20" eb="22">
      <t>シュウケイ</t>
    </rPh>
    <phoneticPr fontId="2"/>
  </si>
  <si>
    <t>E-mail</t>
    <phoneticPr fontId="2"/>
  </si>
  <si>
    <t>事業所名</t>
    <rPh sb="0" eb="3">
      <t>ジギョウショ</t>
    </rPh>
    <rPh sb="3" eb="4">
      <t>メイ</t>
    </rPh>
    <phoneticPr fontId="2"/>
  </si>
  <si>
    <t>セルの記入欄は、数値または文字を直接入力して下さい。</t>
    <rPh sb="3" eb="5">
      <t>キニュウ</t>
    </rPh>
    <rPh sb="5" eb="6">
      <t>ラン</t>
    </rPh>
    <rPh sb="8" eb="10">
      <t>スウチ</t>
    </rPh>
    <rPh sb="13" eb="15">
      <t>モジ</t>
    </rPh>
    <rPh sb="16" eb="18">
      <t>チョクセツ</t>
    </rPh>
    <rPh sb="18" eb="20">
      <t>ニュウリョク</t>
    </rPh>
    <rPh sb="22" eb="23">
      <t>クダ</t>
    </rPh>
    <phoneticPr fontId="2"/>
  </si>
  <si>
    <t>空調開始時の熱源起動時間の適正化</t>
    <phoneticPr fontId="2"/>
  </si>
  <si>
    <t>「工場等におけるエネルギーの使用の合理化に関する事業者の判断の基準」平成21年経済産業省告示第66号（平成30年3月31日一部改正）に基づき、事業者自らがエネルギー使用設備のエネルギー使用合理化のための管理要領（運転管理、計測・記録、保守・点検）を定めた「管理マニュアル」。</t>
    <phoneticPr fontId="2"/>
  </si>
  <si>
    <t>「目標設定型排出量取引制度における優良大規模事業所の認定ガイドライン（第一区分事業所）」及び「2017省エネルギー手帳（一財）省エネルギーセンター」を基に作成。</t>
    <rPh sb="36" eb="37">
      <t>イチ</t>
    </rPh>
    <phoneticPr fontId="2"/>
  </si>
  <si>
    <t>蒸気バルブ・フランジ部の保温</t>
    <rPh sb="12" eb="14">
      <t>ホオン</t>
    </rPh>
    <phoneticPr fontId="2"/>
  </si>
  <si>
    <r>
      <t>CO</t>
    </r>
    <r>
      <rPr>
        <vertAlign val="subscript"/>
        <sz val="11"/>
        <color theme="1"/>
        <rFont val="BIZ UDP明朝 Medium"/>
        <family val="1"/>
        <charset val="128"/>
      </rPr>
      <t>2</t>
    </r>
    <r>
      <rPr>
        <sz val="11"/>
        <color theme="1"/>
        <rFont val="BIZ UDP明朝 Medium"/>
        <family val="1"/>
        <charset val="128"/>
      </rPr>
      <t>削減推進会議等の設置及び開催</t>
    </r>
    <phoneticPr fontId="2"/>
  </si>
  <si>
    <r>
      <t>CO</t>
    </r>
    <r>
      <rPr>
        <vertAlign val="subscript"/>
        <sz val="11"/>
        <color theme="1"/>
        <rFont val="BIZ UDP明朝 Medium"/>
        <family val="1"/>
        <charset val="128"/>
      </rPr>
      <t>2</t>
    </r>
    <r>
      <rPr>
        <sz val="11"/>
        <color theme="1"/>
        <rFont val="BIZ UDP明朝 Medium"/>
        <family val="1"/>
        <charset val="128"/>
      </rPr>
      <t>濃度・外気温湿度による外気取入量の調整</t>
    </r>
    <phoneticPr fontId="2"/>
  </si>
  <si>
    <t>上記の設備にチェックが入っていないもの（＝保有していないもの）については、該当項目が灰色の網掛け状態になっていますので、回答を選択する必要はありません。</t>
    <rPh sb="42" eb="44">
      <t>ハイイロ</t>
    </rPh>
    <rPh sb="45" eb="47">
      <t>アミカ</t>
    </rPh>
    <rPh sb="60" eb="62">
      <t>カイトウ</t>
    </rPh>
    <rPh sb="63" eb="65">
      <t>センタク</t>
    </rPh>
    <rPh sb="67" eb="69">
      <t>ヒツヨウ</t>
    </rPh>
    <phoneticPr fontId="2"/>
  </si>
  <si>
    <t>セルの記入欄は、プルダウンメニューから選択して下さい。</t>
    <rPh sb="3" eb="5">
      <t>キニュウ</t>
    </rPh>
    <rPh sb="5" eb="6">
      <t>ラン</t>
    </rPh>
    <rPh sb="19" eb="21">
      <t>センタク</t>
    </rPh>
    <rPh sb="23" eb="24">
      <t>クダ</t>
    </rPh>
    <phoneticPr fontId="2"/>
  </si>
  <si>
    <t>一般管理</t>
    <phoneticPr fontId="2"/>
  </si>
  <si>
    <t>エネルギー使用比率は、おおよその値で結構です。（100%未満または超えても可）</t>
    <rPh sb="5" eb="7">
      <t>シヨウ</t>
    </rPh>
    <rPh sb="7" eb="9">
      <t>ヒリツ</t>
    </rPh>
    <rPh sb="16" eb="17">
      <t>アタイ</t>
    </rPh>
    <rPh sb="18" eb="20">
      <t>ケッコウ</t>
    </rPh>
    <rPh sb="28" eb="30">
      <t>ミマン</t>
    </rPh>
    <rPh sb="33" eb="34">
      <t>コ</t>
    </rPh>
    <rPh sb="37" eb="38">
      <t>カ</t>
    </rPh>
    <phoneticPr fontId="2"/>
  </si>
  <si>
    <r>
      <t>【対策実施の把握】
・上記の対策を実施することが記載された「管理標準</t>
    </r>
    <r>
      <rPr>
        <vertAlign val="superscript"/>
        <sz val="10.5"/>
        <color theme="1"/>
        <rFont val="BIZ UDP明朝 Medium"/>
        <family val="1"/>
        <charset val="128"/>
      </rPr>
      <t>※2</t>
    </r>
    <r>
      <rPr>
        <sz val="10.5"/>
        <color theme="1"/>
        <rFont val="BIZ UDP明朝 Medium"/>
        <family val="1"/>
        <charset val="128"/>
      </rPr>
      <t xml:space="preserve">」等
・対策実施割合が分かる資料
</t>
    </r>
    <phoneticPr fontId="2"/>
  </si>
  <si>
    <r>
      <t>・トイレの洗面器の給湯温度を35℃以下または下限値に設定する。</t>
    </r>
    <r>
      <rPr>
        <vertAlign val="superscript"/>
        <sz val="10.5"/>
        <color theme="1"/>
        <rFont val="BIZ UDP明朝 Medium"/>
        <family val="1"/>
        <charset val="128"/>
      </rPr>
      <t xml:space="preserve">※1 </t>
    </r>
    <r>
      <rPr>
        <sz val="10.5"/>
        <color theme="1"/>
        <rFont val="BIZ UDP明朝 Medium"/>
        <family val="1"/>
        <charset val="128"/>
      </rPr>
      <t xml:space="preserve">
・中央給湯方式の場合、温度調整弁の給湯温度を35℃以下に設定する。</t>
    </r>
    <r>
      <rPr>
        <vertAlign val="superscript"/>
        <sz val="10.5"/>
        <color theme="1"/>
        <rFont val="BIZ UDP明朝 Medium"/>
        <family val="1"/>
        <charset val="128"/>
      </rPr>
      <t>※2</t>
    </r>
    <r>
      <rPr>
        <sz val="10.5"/>
        <color theme="1"/>
        <rFont val="BIZ UDP明朝 Medium"/>
        <family val="1"/>
        <charset val="128"/>
      </rPr>
      <t xml:space="preserve"> 
</t>
    </r>
    <phoneticPr fontId="2"/>
  </si>
  <si>
    <r>
      <t>設定温度を緩和することで、給湯に係るエネルギー消費量の低減が可能となりCO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</si>
  <si>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高効率な給湯器を導入することで、給湯に係るエネルギー消費量の低減が可能となり、CO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</si>
  <si>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台数制御及びインバータ制御を導入することで、低負荷時にも効率的な運転が可能となり、CO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</si>
  <si>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【対策実施の把握】
・上記の対策を実施することが記載された「管理標準</t>
    </r>
    <r>
      <rPr>
        <vertAlign val="superscript"/>
        <sz val="10.5"/>
        <color theme="1"/>
        <rFont val="BIZ UDP明朝 Medium"/>
        <family val="1"/>
        <charset val="128"/>
      </rPr>
      <t>※2</t>
    </r>
    <r>
      <rPr>
        <sz val="10.5"/>
        <color theme="1"/>
        <rFont val="BIZ UDP明朝 Medium"/>
        <family val="1"/>
        <charset val="128"/>
      </rPr>
      <t>」等
・運転制御画面等、当該設備への対策実施が分かるデータ 
・対策実施割合が分かる資料</t>
    </r>
    <phoneticPr fontId="2"/>
  </si>
  <si>
    <r>
      <t>台数制御やインバータ制御を導入することで、負荷に合わせた効率的な運転が可能になり、CO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</si>
  <si>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【対策実施の把握】
・上記の対策を実施することが記載された「管理標準</t>
    </r>
    <r>
      <rPr>
        <vertAlign val="superscript"/>
        <sz val="10.5"/>
        <color theme="1"/>
        <rFont val="BIZ UDP明朝 Medium"/>
        <family val="1"/>
        <charset val="128"/>
      </rPr>
      <t>※２</t>
    </r>
    <r>
      <rPr>
        <sz val="10.5"/>
        <color theme="1"/>
        <rFont val="BIZ UDP明朝 Medium"/>
        <family val="1"/>
        <charset val="128"/>
      </rPr>
      <t>」等
・運転制御画面等、当該設備への対策実施が分かるデータ
・対策実施割合が分かる資料</t>
    </r>
    <phoneticPr fontId="2"/>
  </si>
  <si>
    <r>
      <t>点灯時間の短縮により照明に係るエネルギー消費量を低減でき、CO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</si>
  <si>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必要なエリアのみ点灯することで照明に係るエネルギー消費量を低減でき、CO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</si>
  <si>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空調エリアの総面積</t>
    </r>
    <r>
      <rPr>
        <vertAlign val="superscript"/>
        <sz val="10.5"/>
        <color theme="1"/>
        <rFont val="BIZ UDP明朝 Medium"/>
        <family val="1"/>
        <charset val="128"/>
      </rPr>
      <t>※1</t>
    </r>
    <r>
      <rPr>
        <sz val="10.5"/>
        <color theme="1"/>
        <rFont val="BIZ UDP明朝 Medium"/>
        <family val="1"/>
        <charset val="128"/>
      </rPr>
      <t>に対して80%以上で実施済みの場合</t>
    </r>
    <phoneticPr fontId="2"/>
  </si>
  <si>
    <r>
      <t>換気ファンの80%以上</t>
    </r>
    <r>
      <rPr>
        <vertAlign val="superscript"/>
        <sz val="10.5"/>
        <color theme="1"/>
        <rFont val="BIZ UDP明朝 Medium"/>
        <family val="1"/>
        <charset val="128"/>
      </rPr>
      <t>※1</t>
    </r>
    <r>
      <rPr>
        <sz val="10.5"/>
        <color theme="1"/>
        <rFont val="BIZ UDP明朝 Medium"/>
        <family val="1"/>
        <charset val="128"/>
      </rPr>
      <t>で実施している場合</t>
    </r>
    <phoneticPr fontId="2"/>
  </si>
  <si>
    <r>
      <t>空調エリアの総面積</t>
    </r>
    <r>
      <rPr>
        <vertAlign val="superscript"/>
        <sz val="10.5"/>
        <color theme="1"/>
        <rFont val="BIZ UDP明朝 Medium"/>
        <family val="1"/>
        <charset val="128"/>
      </rPr>
      <t>※３</t>
    </r>
    <r>
      <rPr>
        <sz val="10.5"/>
        <color theme="1"/>
        <rFont val="BIZ UDP明朝 Medium"/>
        <family val="1"/>
        <charset val="128"/>
      </rPr>
      <t>に対して80%以上で導入済みの場合</t>
    </r>
    <phoneticPr fontId="2"/>
  </si>
  <si>
    <r>
      <t>外気による熱負荷が低減されるため、要求する室内温度に短時間で到達することができる。外気温度と室内温度との差が大きい時には、外気負荷が低減され、CO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</si>
  <si>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外気による熱負荷が低減されるため、空調に係るエネルギー消費量が低減され、CO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</si>
  <si>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空調エリアの総面積</t>
    </r>
    <r>
      <rPr>
        <vertAlign val="superscript"/>
        <sz val="10.5"/>
        <color theme="1"/>
        <rFont val="BIZ UDP明朝 Medium"/>
        <family val="1"/>
        <charset val="128"/>
      </rPr>
      <t>※１</t>
    </r>
    <r>
      <rPr>
        <sz val="10.5"/>
        <color theme="1"/>
        <rFont val="BIZ UDP明朝 Medium"/>
        <family val="1"/>
        <charset val="128"/>
      </rPr>
      <t>に対して80%以上で実施済みの場合</t>
    </r>
    <phoneticPr fontId="2"/>
  </si>
  <si>
    <r>
      <t>保温することで蒸気バルブ及びフランジからの放熱ロスが抑制され、蒸気ボイラーのエネルギー消費量が低減されるため、CO</t>
    </r>
    <r>
      <rPr>
        <vertAlign val="subscript"/>
        <sz val="10.5"/>
        <color theme="1"/>
        <rFont val="BIZ UDP明朝 Medium"/>
        <family val="1"/>
        <charset val="128"/>
      </rPr>
      <t>2</t>
    </r>
    <r>
      <rPr>
        <sz val="10.5"/>
        <color theme="1"/>
        <rFont val="BIZ UDP明朝 Medium"/>
        <family val="1"/>
        <charset val="128"/>
      </rPr>
      <t>排出量の削減につながる。</t>
    </r>
    <rPh sb="0" eb="2">
      <t>ホオン</t>
    </rPh>
    <phoneticPr fontId="2"/>
  </si>
  <si>
    <t>バルブ・フランジの概ね60％以上が保温されている場合</t>
    <rPh sb="17" eb="19">
      <t>ホオン</t>
    </rPh>
    <phoneticPr fontId="2"/>
  </si>
  <si>
    <t>バルブ・フランジの概ね40％以上が保温されている場合</t>
    <rPh sb="17" eb="19">
      <t>ホオン</t>
    </rPh>
    <phoneticPr fontId="2"/>
  </si>
  <si>
    <t>バルブ・フランジの概ね20％以上が保温されている場合</t>
    <rPh sb="17" eb="19">
      <t>ホオン</t>
    </rPh>
    <phoneticPr fontId="2"/>
  </si>
  <si>
    <r>
      <t>空気比を管理することにより、燃焼温度の低下、排ガス量の増加、機器効率の低下等が抑制され、CO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</si>
  <si>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冷却水入り口温度を引き下げることで機器効率が向上し、熱源機器のエネルギー消費量の低減が期待できるため、CO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</si>
  <si>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空調停止時刻前に熱源機器を停止し、ポンプ運転のみで空調することで、熱源のエネルギー消費量の低減が可能となり、CO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</si>
  <si>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熱源機器の運転時間が短くなるため、熱源のエネルギー消費量の低減が可能となりCO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</si>
  <si>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PDCA管理サイクルを構築し、CO</t>
    </r>
    <r>
      <rPr>
        <vertAlign val="subscript"/>
        <sz val="10.5"/>
        <color theme="1"/>
        <rFont val="BIZ UDP明朝 Medium"/>
        <family val="1"/>
        <charset val="128"/>
      </rPr>
      <t>2</t>
    </r>
    <r>
      <rPr>
        <sz val="10.5"/>
        <color theme="1"/>
        <rFont val="BIZ UDP明朝 Medium"/>
        <family val="1"/>
        <charset val="128"/>
      </rPr>
      <t>削減目標や目標を達成するための計画を策定し、実行する。具体的な内容を以下に示す。</t>
    </r>
    <phoneticPr fontId="2"/>
  </si>
  <si>
    <r>
      <t>【対策実施の把握】
・CO</t>
    </r>
    <r>
      <rPr>
        <vertAlign val="subscript"/>
        <sz val="10.5"/>
        <color theme="1"/>
        <rFont val="BIZ UDP明朝 Medium"/>
        <family val="1"/>
        <charset val="128"/>
      </rPr>
      <t>2</t>
    </r>
    <r>
      <rPr>
        <sz val="10.5"/>
        <color theme="1"/>
        <rFont val="BIZ UDP明朝 Medium"/>
        <family val="1"/>
        <charset val="128"/>
      </rPr>
      <t>削減計画書やCO</t>
    </r>
    <r>
      <rPr>
        <vertAlign val="subscript"/>
        <sz val="10.5"/>
        <color theme="1"/>
        <rFont val="BIZ UDP明朝 Medium"/>
        <family val="1"/>
        <charset val="128"/>
      </rPr>
      <t>2</t>
    </r>
    <r>
      <rPr>
        <sz val="10.5"/>
        <color theme="1"/>
        <rFont val="BIZ UDP明朝 Medium"/>
        <family val="1"/>
        <charset val="128"/>
      </rPr>
      <t>削減推進会議議事録等、削減対策の内容及び進捗管理状況が分かる資料</t>
    </r>
    <rPh sb="53" eb="55">
      <t>シリョウ</t>
    </rPh>
    <phoneticPr fontId="2"/>
  </si>
  <si>
    <r>
      <t>・削減目標や目標に対する進捗状況を共有しCO</t>
    </r>
    <r>
      <rPr>
        <vertAlign val="subscript"/>
        <sz val="10.5"/>
        <color theme="1"/>
        <rFont val="BIZ UDP明朝 Medium"/>
        <family val="1"/>
        <charset val="128"/>
      </rPr>
      <t>2</t>
    </r>
    <r>
      <rPr>
        <sz val="10.5"/>
        <color theme="1"/>
        <rFont val="BIZ UDP明朝 Medium"/>
        <family val="1"/>
        <charset val="128"/>
      </rPr>
      <t>削減に対する認識を高めることができる。
・経営層の参画により、投資を伴う対策の実施可否の判断が容易となる。
・担当者の役割と権限を明確にすることで、対策の実施がより確実になる。</t>
    </r>
    <phoneticPr fontId="2"/>
  </si>
  <si>
    <t>根拠資料
の有無</t>
    <rPh sb="0" eb="2">
      <t>コンキョ</t>
    </rPh>
    <rPh sb="2" eb="4">
      <t>シリョウ</t>
    </rPh>
    <rPh sb="6" eb="8">
      <t>ウム</t>
    </rPh>
    <phoneticPr fontId="2"/>
  </si>
  <si>
    <t>・</t>
    <phoneticPr fontId="2"/>
  </si>
  <si>
    <r>
      <t>CO</t>
    </r>
    <r>
      <rPr>
        <vertAlign val="subscript"/>
        <sz val="11"/>
        <color theme="1"/>
        <rFont val="BIZ UDP明朝 Medium"/>
        <family val="1"/>
        <charset val="128"/>
      </rPr>
      <t>2</t>
    </r>
    <r>
      <rPr>
        <sz val="11"/>
        <color theme="1"/>
        <rFont val="BIZ UDP明朝 Medium"/>
        <family val="1"/>
        <charset val="128"/>
      </rPr>
      <t>削減目標、計画の策定及び実績の集約・評価の実施</t>
    </r>
    <phoneticPr fontId="2"/>
  </si>
  <si>
    <t>設備台帳等の整備</t>
    <phoneticPr fontId="2"/>
  </si>
  <si>
    <t>保守・点検計画の策定及び実施</t>
    <phoneticPr fontId="2"/>
  </si>
  <si>
    <t>高効率変圧器の導入</t>
    <phoneticPr fontId="2"/>
  </si>
  <si>
    <t>不要期間・不要時間帯の変圧器の遮断</t>
    <phoneticPr fontId="2"/>
  </si>
  <si>
    <t>高効率熱源機器の導入</t>
    <phoneticPr fontId="2"/>
  </si>
  <si>
    <t>空調停止時の熱源運転時間の短縮</t>
    <phoneticPr fontId="2"/>
  </si>
  <si>
    <t>熱源の台数制御の導入</t>
    <phoneticPr fontId="2"/>
  </si>
  <si>
    <t>熱源機器の空気比の調整</t>
    <phoneticPr fontId="2"/>
  </si>
  <si>
    <t>熱源機器の冷温水出口温度設定値の調整</t>
    <phoneticPr fontId="2"/>
  </si>
  <si>
    <t>冷凍機の冷却水温度設定値の調整</t>
    <phoneticPr fontId="2"/>
  </si>
  <si>
    <t>フリークーリングシステムの導入</t>
    <phoneticPr fontId="2"/>
  </si>
  <si>
    <t>熱源機器の点検・清掃</t>
    <phoneticPr fontId="2"/>
  </si>
  <si>
    <t>高効率蒸気ボイラーの導入</t>
    <phoneticPr fontId="2"/>
  </si>
  <si>
    <t>蒸気ボイラーの空気比の管理</t>
    <phoneticPr fontId="2"/>
  </si>
  <si>
    <t>蒸気ボイラーの設定圧力の適正化</t>
    <phoneticPr fontId="2"/>
  </si>
  <si>
    <t>蒸気配管・バルブ・スチームトラップからの漏れ点検</t>
    <phoneticPr fontId="2"/>
  </si>
  <si>
    <t>高効率冷却塔の導入</t>
    <phoneticPr fontId="2"/>
  </si>
  <si>
    <t>高効率パッケージ形空調機の導入</t>
    <phoneticPr fontId="2"/>
  </si>
  <si>
    <t>高効率空調機の導入</t>
    <phoneticPr fontId="2"/>
  </si>
  <si>
    <t>空調機の変風量システムの導入</t>
    <phoneticPr fontId="2"/>
  </si>
  <si>
    <t>居室以外の室内温度の適正化</t>
    <phoneticPr fontId="2"/>
  </si>
  <si>
    <t>空調運転時間の短縮</t>
    <phoneticPr fontId="2"/>
  </si>
  <si>
    <t>全熱交換器の導入</t>
    <phoneticPr fontId="2"/>
  </si>
  <si>
    <t>ウォーミングアップ時の外気遮断</t>
    <phoneticPr fontId="2"/>
  </si>
  <si>
    <t>気流感創出ファン・サーキュレーションファンの導入</t>
    <phoneticPr fontId="2"/>
  </si>
  <si>
    <t>空調室外機のフィンコイル洗浄</t>
    <phoneticPr fontId="2"/>
  </si>
  <si>
    <t>高効率換気用ファンの導入</t>
    <phoneticPr fontId="2"/>
  </si>
  <si>
    <t>換気風量の抑制</t>
    <phoneticPr fontId="2"/>
  </si>
  <si>
    <t>高効率照明器具の導入</t>
    <phoneticPr fontId="2"/>
  </si>
  <si>
    <t>高輝度型誘導灯・蓄光型誘導灯の導入</t>
    <phoneticPr fontId="2"/>
  </si>
  <si>
    <t>事務室の照度条件の緩和</t>
    <phoneticPr fontId="2"/>
  </si>
  <si>
    <t>居室以外の照度条件の緩和</t>
    <phoneticPr fontId="2"/>
  </si>
  <si>
    <t>照明のゾーニング</t>
    <phoneticPr fontId="2"/>
  </si>
  <si>
    <t>活動時間外等の照明点灯エリアの集約化</t>
    <phoneticPr fontId="2"/>
  </si>
  <si>
    <t>照明の人感センサーによる在室検知制御の導入</t>
    <phoneticPr fontId="2"/>
  </si>
  <si>
    <t>照明のタイムスケジュール制御の実施</t>
    <phoneticPr fontId="2"/>
  </si>
  <si>
    <t>高効率ポンプ・ブロワの導入</t>
    <phoneticPr fontId="2"/>
  </si>
  <si>
    <t>ポンプの台数制御・インバータ制御の導入</t>
    <phoneticPr fontId="2"/>
  </si>
  <si>
    <t>冷却塔ファンの台数制御・インバータ制御の導入</t>
    <phoneticPr fontId="2"/>
  </si>
  <si>
    <t>高効率給湯器の導入</t>
    <phoneticPr fontId="2"/>
  </si>
  <si>
    <t>給湯温度設定の緩和</t>
    <phoneticPr fontId="2"/>
  </si>
  <si>
    <t>貯湯式電気温水器の夜間・休日の電源停止</t>
    <phoneticPr fontId="2"/>
  </si>
  <si>
    <t>（１）根拠資料一覧（設備の保有状況や性能の把握）</t>
    <rPh sb="3" eb="5">
      <t>コンキョ</t>
    </rPh>
    <rPh sb="5" eb="7">
      <t>シリョウ</t>
    </rPh>
    <rPh sb="7" eb="9">
      <t>イチラン</t>
    </rPh>
    <rPh sb="10" eb="12">
      <t>セツビ</t>
    </rPh>
    <rPh sb="13" eb="15">
      <t>ホユウ</t>
    </rPh>
    <rPh sb="15" eb="17">
      <t>ジョウキョウ</t>
    </rPh>
    <rPh sb="18" eb="20">
      <t>セイノウ</t>
    </rPh>
    <rPh sb="21" eb="23">
      <t>ハアク</t>
    </rPh>
    <phoneticPr fontId="2"/>
  </si>
  <si>
    <r>
      <t>対策の実施状況を回答するにあたって使用した根拠資料の内、</t>
    </r>
    <r>
      <rPr>
        <sz val="11"/>
        <color rgb="FFFF0000"/>
        <rFont val="BIZ UDP明朝 Medium"/>
        <family val="1"/>
        <charset val="128"/>
      </rPr>
      <t>設備の保有・稼働状況や性能の把握</t>
    </r>
    <r>
      <rPr>
        <sz val="11"/>
        <color theme="1"/>
        <rFont val="BIZ UDP明朝 Medium"/>
        <family val="1"/>
        <charset val="128"/>
      </rPr>
      <t>に使用した資料名を記載してください。
例）設備管理台帳</t>
    </r>
    <rPh sb="0" eb="2">
      <t>タイサク</t>
    </rPh>
    <rPh sb="3" eb="7">
      <t>ジッシジョウキョウ</t>
    </rPh>
    <rPh sb="8" eb="10">
      <t>カイトウ</t>
    </rPh>
    <rPh sb="17" eb="19">
      <t>シヨウ</t>
    </rPh>
    <rPh sb="21" eb="23">
      <t>コンキョ</t>
    </rPh>
    <rPh sb="23" eb="25">
      <t>シリョウ</t>
    </rPh>
    <rPh sb="26" eb="27">
      <t>ウチ</t>
    </rPh>
    <rPh sb="28" eb="30">
      <t>セツビ</t>
    </rPh>
    <rPh sb="31" eb="33">
      <t>ホユウ</t>
    </rPh>
    <rPh sb="34" eb="36">
      <t>カドウ</t>
    </rPh>
    <rPh sb="36" eb="38">
      <t>ジョウキョウ</t>
    </rPh>
    <rPh sb="39" eb="41">
      <t>セイノウ</t>
    </rPh>
    <rPh sb="42" eb="44">
      <t>ハアク</t>
    </rPh>
    <rPh sb="45" eb="47">
      <t>シヨウ</t>
    </rPh>
    <rPh sb="49" eb="51">
      <t>シリョウ</t>
    </rPh>
    <rPh sb="51" eb="52">
      <t>メイ</t>
    </rPh>
    <rPh sb="53" eb="55">
      <t>キサイ</t>
    </rPh>
    <rPh sb="63" eb="64">
      <t>レイ</t>
    </rPh>
    <rPh sb="65" eb="67">
      <t>セツビ</t>
    </rPh>
    <rPh sb="67" eb="71">
      <t>カンリダイチョウ</t>
    </rPh>
    <phoneticPr fontId="2"/>
  </si>
  <si>
    <t>No.</t>
    <phoneticPr fontId="2"/>
  </si>
  <si>
    <t>根拠資料名</t>
    <rPh sb="0" eb="2">
      <t>コンキョ</t>
    </rPh>
    <rPh sb="2" eb="4">
      <t>シリョウ</t>
    </rPh>
    <rPh sb="4" eb="5">
      <t>メイ</t>
    </rPh>
    <phoneticPr fontId="2"/>
  </si>
  <si>
    <t>（書ききれない場合はここに列挙して下さい。）</t>
    <rPh sb="1" eb="2">
      <t>カ</t>
    </rPh>
    <rPh sb="7" eb="9">
      <t>バアイ</t>
    </rPh>
    <rPh sb="13" eb="15">
      <t>レッキョ</t>
    </rPh>
    <rPh sb="17" eb="18">
      <t>クダ</t>
    </rPh>
    <phoneticPr fontId="2"/>
  </si>
  <si>
    <t>（２）根拠資料一覧（対策の実施状況の把握）</t>
    <rPh sb="3" eb="5">
      <t>コンキョ</t>
    </rPh>
    <rPh sb="5" eb="7">
      <t>シリョウ</t>
    </rPh>
    <rPh sb="7" eb="9">
      <t>イチラン</t>
    </rPh>
    <rPh sb="10" eb="12">
      <t>タイサク</t>
    </rPh>
    <rPh sb="13" eb="17">
      <t>ジッシジョウキョウ</t>
    </rPh>
    <rPh sb="18" eb="20">
      <t>ハアク</t>
    </rPh>
    <phoneticPr fontId="2"/>
  </si>
  <si>
    <r>
      <t>対策の実施状況を回答するにあたって使用した根拠資料の内、</t>
    </r>
    <r>
      <rPr>
        <sz val="11"/>
        <color rgb="FFFF0000"/>
        <rFont val="BIZ UDP明朝 Medium"/>
        <family val="1"/>
        <charset val="128"/>
      </rPr>
      <t>対策の実施状況の把握</t>
    </r>
    <r>
      <rPr>
        <sz val="11"/>
        <color theme="1"/>
        <rFont val="BIZ UDP明朝 Medium"/>
        <family val="1"/>
        <charset val="128"/>
      </rPr>
      <t>に使用した資料名を記載してください。
例）設備保守・点検実施記録　等</t>
    </r>
    <rPh sb="0" eb="2">
      <t>タイサク</t>
    </rPh>
    <rPh sb="3" eb="7">
      <t>ジッシジョウキョウ</t>
    </rPh>
    <rPh sb="8" eb="10">
      <t>カイトウ</t>
    </rPh>
    <rPh sb="17" eb="19">
      <t>シヨウ</t>
    </rPh>
    <rPh sb="21" eb="23">
      <t>コンキョ</t>
    </rPh>
    <rPh sb="23" eb="25">
      <t>シリョウ</t>
    </rPh>
    <rPh sb="26" eb="27">
      <t>ウチ</t>
    </rPh>
    <rPh sb="28" eb="30">
      <t>タイサク</t>
    </rPh>
    <rPh sb="31" eb="33">
      <t>ジッシ</t>
    </rPh>
    <rPh sb="33" eb="35">
      <t>ジョウキョウ</t>
    </rPh>
    <rPh sb="36" eb="38">
      <t>ハアク</t>
    </rPh>
    <rPh sb="39" eb="41">
      <t>シヨウ</t>
    </rPh>
    <rPh sb="43" eb="45">
      <t>シリョウ</t>
    </rPh>
    <rPh sb="45" eb="46">
      <t>メイ</t>
    </rPh>
    <rPh sb="47" eb="49">
      <t>キサイ</t>
    </rPh>
    <rPh sb="57" eb="58">
      <t>レイ</t>
    </rPh>
    <rPh sb="59" eb="61">
      <t>セツビ</t>
    </rPh>
    <rPh sb="66" eb="68">
      <t>ジッシ</t>
    </rPh>
    <rPh sb="68" eb="70">
      <t>キロク</t>
    </rPh>
    <rPh sb="71" eb="72">
      <t>トウ</t>
    </rPh>
    <phoneticPr fontId="2"/>
  </si>
  <si>
    <t>No.</t>
    <phoneticPr fontId="2"/>
  </si>
  <si>
    <t>（３）対策の実施状況の点検</t>
    <rPh sb="3" eb="5">
      <t>タイサク</t>
    </rPh>
    <rPh sb="6" eb="8">
      <t>ジッシ</t>
    </rPh>
    <rPh sb="8" eb="10">
      <t>ジョウキョウ</t>
    </rPh>
    <rPh sb="11" eb="13">
      <t>テンケン</t>
    </rPh>
    <phoneticPr fontId="2"/>
  </si>
  <si>
    <t>推進会議が月１回程度以上</t>
    <rPh sb="0" eb="2">
      <t>スイシン</t>
    </rPh>
    <rPh sb="2" eb="4">
      <t>カイギ</t>
    </rPh>
    <phoneticPr fontId="2"/>
  </si>
  <si>
    <t>推進会議を、月に1回程度以上、開催している場合</t>
    <rPh sb="0" eb="2">
      <t>スイシン</t>
    </rPh>
    <rPh sb="2" eb="4">
      <t>カイギ</t>
    </rPh>
    <rPh sb="10" eb="12">
      <t>テイド</t>
    </rPh>
    <rPh sb="21" eb="23">
      <t>バアイ</t>
    </rPh>
    <phoneticPr fontId="2"/>
  </si>
  <si>
    <t>推進会議が3か月に１回程度</t>
    <rPh sb="0" eb="2">
      <t>スイシン</t>
    </rPh>
    <rPh sb="2" eb="4">
      <t>カイギ</t>
    </rPh>
    <rPh sb="7" eb="8">
      <t>ゲツ</t>
    </rPh>
    <phoneticPr fontId="2"/>
  </si>
  <si>
    <t>推進会議を、３か月に1回程度、開催している場合</t>
    <rPh sb="8" eb="9">
      <t>ゲツ</t>
    </rPh>
    <rPh sb="21" eb="23">
      <t>バアイ</t>
    </rPh>
    <phoneticPr fontId="2"/>
  </si>
  <si>
    <t>推進会議が年に1回程度</t>
    <rPh sb="0" eb="2">
      <t>スイシン</t>
    </rPh>
    <rPh sb="2" eb="4">
      <t>カイギ</t>
    </rPh>
    <rPh sb="5" eb="6">
      <t>ネン</t>
    </rPh>
    <phoneticPr fontId="2"/>
  </si>
  <si>
    <t>推進会議を、年に1回程度、開催している場合</t>
    <rPh sb="6" eb="7">
      <t>ネン</t>
    </rPh>
    <rPh sb="19" eb="21">
      <t>バアイ</t>
    </rPh>
    <phoneticPr fontId="2"/>
  </si>
  <si>
    <t>担当者会議が３か月に１回程度以上</t>
    <rPh sb="0" eb="2">
      <t>タントウ</t>
    </rPh>
    <rPh sb="2" eb="3">
      <t>シャ</t>
    </rPh>
    <rPh sb="3" eb="5">
      <t>カイギ</t>
    </rPh>
    <rPh sb="8" eb="9">
      <t>ゲツ</t>
    </rPh>
    <rPh sb="12" eb="14">
      <t>テイド</t>
    </rPh>
    <rPh sb="14" eb="16">
      <t>イジョウ</t>
    </rPh>
    <phoneticPr fontId="2"/>
  </si>
  <si>
    <t>推進会議の開催は年に1回程度未満であるが、担当者会議を3か月に１回程度以上、開催している場合</t>
    <rPh sb="5" eb="7">
      <t>カイサイ</t>
    </rPh>
    <rPh sb="8" eb="9">
      <t>ネン</t>
    </rPh>
    <rPh sb="11" eb="12">
      <t>カイ</t>
    </rPh>
    <rPh sb="12" eb="14">
      <t>テイド</t>
    </rPh>
    <rPh sb="14" eb="16">
      <t>ミマン</t>
    </rPh>
    <rPh sb="21" eb="24">
      <t>タントウシャ</t>
    </rPh>
    <rPh sb="24" eb="26">
      <t>カイギ</t>
    </rPh>
    <rPh sb="29" eb="30">
      <t>ゲツ</t>
    </rPh>
    <rPh sb="44" eb="46">
      <t>バアイ</t>
    </rPh>
    <phoneticPr fontId="2"/>
  </si>
  <si>
    <t>実施（把握）していない</t>
    <rPh sb="3" eb="5">
      <t>ハアク</t>
    </rPh>
    <phoneticPr fontId="2"/>
  </si>
  <si>
    <t>・会議等を設置・開催していない場合
・対策の実施状況を把握していない場合</t>
    <rPh sb="19" eb="21">
      <t>タイサク</t>
    </rPh>
    <rPh sb="22" eb="26">
      <t>ジッシジョウキョウ</t>
    </rPh>
    <rPh sb="27" eb="29">
      <t>ハアク</t>
    </rPh>
    <rPh sb="34" eb="36">
      <t>バアイ</t>
    </rPh>
    <phoneticPr fontId="2"/>
  </si>
  <si>
    <t>詳細な改善計画の効果検証・見直し</t>
    <rPh sb="0" eb="2">
      <t>ショウサイ</t>
    </rPh>
    <rPh sb="3" eb="5">
      <t>カイゼン</t>
    </rPh>
    <rPh sb="5" eb="7">
      <t>ケイカク</t>
    </rPh>
    <rPh sb="8" eb="10">
      <t>コウカ</t>
    </rPh>
    <rPh sb="10" eb="12">
      <t>ケンショウ</t>
    </rPh>
    <rPh sb="13" eb="15">
      <t>ミナオ</t>
    </rPh>
    <phoneticPr fontId="2"/>
  </si>
  <si>
    <t>計画書の情報共有</t>
    <rPh sb="0" eb="3">
      <t>ケイカクショ</t>
    </rPh>
    <rPh sb="4" eb="6">
      <t>ジョウホウ</t>
    </rPh>
    <rPh sb="6" eb="8">
      <t>キョウユウ</t>
    </rPh>
    <phoneticPr fontId="2"/>
  </si>
  <si>
    <t>台帳を活用している</t>
    <rPh sb="0" eb="2">
      <t>ダイチョウ</t>
    </rPh>
    <rPh sb="3" eb="5">
      <t>カツヨウ</t>
    </rPh>
    <phoneticPr fontId="2"/>
  </si>
  <si>
    <t>台帳が整備されており、その情報更新が随時なされ、更新やメンテナンスのための資料として活用できている場合</t>
    <rPh sb="0" eb="2">
      <t>ダイチョウ</t>
    </rPh>
    <rPh sb="13" eb="15">
      <t>ジョウホウ</t>
    </rPh>
    <rPh sb="15" eb="17">
      <t>コウシン</t>
    </rPh>
    <rPh sb="18" eb="20">
      <t>ズイジ</t>
    </rPh>
    <rPh sb="24" eb="26">
      <t>コウシン</t>
    </rPh>
    <rPh sb="37" eb="39">
      <t>シリョウ</t>
    </rPh>
    <rPh sb="49" eb="51">
      <t>バアイ</t>
    </rPh>
    <phoneticPr fontId="2"/>
  </si>
  <si>
    <t>一覧表や規定様式の個票等により、台帳として整備されている場合</t>
    <rPh sb="0" eb="2">
      <t>イチラン</t>
    </rPh>
    <rPh sb="2" eb="3">
      <t>ヒョウ</t>
    </rPh>
    <rPh sb="4" eb="6">
      <t>キテイ</t>
    </rPh>
    <rPh sb="6" eb="8">
      <t>ヨウシキ</t>
    </rPh>
    <rPh sb="9" eb="11">
      <t>コヒョウ</t>
    </rPh>
    <rPh sb="11" eb="12">
      <t>ナド</t>
    </rPh>
    <rPh sb="16" eb="18">
      <t>ダイチョウ</t>
    </rPh>
    <rPh sb="21" eb="23">
      <t>セイビ</t>
    </rPh>
    <rPh sb="28" eb="30">
      <t>バアイ</t>
    </rPh>
    <phoneticPr fontId="2"/>
  </si>
  <si>
    <t>設備の状況を把握できる</t>
    <rPh sb="0" eb="2">
      <t>セツビ</t>
    </rPh>
    <rPh sb="3" eb="5">
      <t>ジョウキョウ</t>
    </rPh>
    <rPh sb="6" eb="8">
      <t>ハアク</t>
    </rPh>
    <phoneticPr fontId="2"/>
  </si>
  <si>
    <t>台帳としては整備されてはいないが、導入時期や性能等を把握できる書類が整理され保管されている場合</t>
    <rPh sb="0" eb="2">
      <t>ダイチョウ</t>
    </rPh>
    <rPh sb="6" eb="8">
      <t>セイビ</t>
    </rPh>
    <rPh sb="17" eb="19">
      <t>ドウニュウ</t>
    </rPh>
    <rPh sb="19" eb="21">
      <t>ジキ</t>
    </rPh>
    <rPh sb="22" eb="24">
      <t>セイノウ</t>
    </rPh>
    <rPh sb="24" eb="25">
      <t>ナド</t>
    </rPh>
    <rPh sb="26" eb="28">
      <t>ハアク</t>
    </rPh>
    <rPh sb="31" eb="33">
      <t>ショルイ</t>
    </rPh>
    <rPh sb="34" eb="36">
      <t>セイリ</t>
    </rPh>
    <rPh sb="38" eb="40">
      <t>ホカン</t>
    </rPh>
    <rPh sb="45" eb="47">
      <t>バアイ</t>
    </rPh>
    <phoneticPr fontId="2"/>
  </si>
  <si>
    <t>機器の導入時期や性能等を把握していない場合</t>
    <rPh sb="0" eb="2">
      <t>キキ</t>
    </rPh>
    <rPh sb="19" eb="21">
      <t>バアイ</t>
    </rPh>
    <phoneticPr fontId="2"/>
  </si>
  <si>
    <t>機器の効率管理</t>
    <rPh sb="0" eb="2">
      <t>キキ</t>
    </rPh>
    <rPh sb="3" eb="5">
      <t>コウリツ</t>
    </rPh>
    <rPh sb="5" eb="7">
      <t>カンリ</t>
    </rPh>
    <phoneticPr fontId="2"/>
  </si>
  <si>
    <t>下記に加えて、把握した結果を基に効率的な機器の運用が検討され、実施されている場合</t>
    <rPh sb="0" eb="2">
      <t>カキ</t>
    </rPh>
    <rPh sb="3" eb="4">
      <t>クワ</t>
    </rPh>
    <rPh sb="7" eb="9">
      <t>ハアク</t>
    </rPh>
    <rPh sb="11" eb="13">
      <t>ケッカ</t>
    </rPh>
    <rPh sb="14" eb="15">
      <t>モト</t>
    </rPh>
    <rPh sb="16" eb="19">
      <t>コウリツテキ</t>
    </rPh>
    <rPh sb="20" eb="22">
      <t>キキ</t>
    </rPh>
    <rPh sb="23" eb="25">
      <t>ウンヨウ</t>
    </rPh>
    <rPh sb="26" eb="28">
      <t>ケントウ</t>
    </rPh>
    <rPh sb="31" eb="33">
      <t>ジッシ</t>
    </rPh>
    <rPh sb="38" eb="40">
      <t>バアイ</t>
    </rPh>
    <phoneticPr fontId="2"/>
  </si>
  <si>
    <t>系統・用途ごとに計測</t>
    <rPh sb="0" eb="2">
      <t>ケイトウ</t>
    </rPh>
    <rPh sb="3" eb="5">
      <t>ヨウト</t>
    </rPh>
    <rPh sb="8" eb="10">
      <t>ケイソク</t>
    </rPh>
    <phoneticPr fontId="2"/>
  </si>
  <si>
    <t>下記に加えて、建物ごとや利用先ごとなど、主な系統・用途ごとのエネルギー消費量を、計測により把握している場合</t>
    <rPh sb="0" eb="2">
      <t>カキ</t>
    </rPh>
    <rPh sb="3" eb="4">
      <t>クワ</t>
    </rPh>
    <rPh sb="7" eb="9">
      <t>タテモノ</t>
    </rPh>
    <rPh sb="12" eb="14">
      <t>リヨウ</t>
    </rPh>
    <rPh sb="14" eb="15">
      <t>サキ</t>
    </rPh>
    <rPh sb="20" eb="21">
      <t>オモ</t>
    </rPh>
    <rPh sb="22" eb="24">
      <t>ケイトウ</t>
    </rPh>
    <rPh sb="25" eb="27">
      <t>ヨウト</t>
    </rPh>
    <rPh sb="35" eb="38">
      <t>ショウヒリョウ</t>
    </rPh>
    <rPh sb="40" eb="42">
      <t>ケイソク</t>
    </rPh>
    <rPh sb="45" eb="47">
      <t>ハアク</t>
    </rPh>
    <rPh sb="51" eb="53">
      <t>バアイ</t>
    </rPh>
    <phoneticPr fontId="2"/>
  </si>
  <si>
    <t>系統・用途ごとに推計</t>
    <rPh sb="0" eb="2">
      <t>ケイトウ</t>
    </rPh>
    <rPh sb="3" eb="5">
      <t>ヨウト</t>
    </rPh>
    <rPh sb="8" eb="10">
      <t>スイケイ</t>
    </rPh>
    <phoneticPr fontId="2"/>
  </si>
  <si>
    <t>下記に加えて、建物ごとや利用先ごとなど、主な系統・用途ごとのエネルギー消費量を、機器使用状況などを基に推計して概算値を把握している場合</t>
    <rPh sb="0" eb="2">
      <t>カキ</t>
    </rPh>
    <rPh sb="3" eb="4">
      <t>クワ</t>
    </rPh>
    <rPh sb="7" eb="9">
      <t>タテモノ</t>
    </rPh>
    <rPh sb="12" eb="14">
      <t>リヨウ</t>
    </rPh>
    <rPh sb="14" eb="15">
      <t>サキ</t>
    </rPh>
    <rPh sb="20" eb="21">
      <t>オモ</t>
    </rPh>
    <rPh sb="22" eb="24">
      <t>ケイトウ</t>
    </rPh>
    <rPh sb="25" eb="27">
      <t>ヨウト</t>
    </rPh>
    <rPh sb="35" eb="38">
      <t>ショウヒリョウ</t>
    </rPh>
    <rPh sb="40" eb="42">
      <t>キキ</t>
    </rPh>
    <rPh sb="42" eb="44">
      <t>シヨウ</t>
    </rPh>
    <rPh sb="44" eb="46">
      <t>ジョウキョウ</t>
    </rPh>
    <rPh sb="49" eb="50">
      <t>モト</t>
    </rPh>
    <rPh sb="51" eb="53">
      <t>スイケイ</t>
    </rPh>
    <rPh sb="55" eb="58">
      <t>ガイサンチ</t>
    </rPh>
    <rPh sb="59" eb="61">
      <t>ハアク</t>
    </rPh>
    <rPh sb="65" eb="67">
      <t>バアイ</t>
    </rPh>
    <phoneticPr fontId="2"/>
  </si>
  <si>
    <t>機器ごとに把握</t>
    <rPh sb="0" eb="2">
      <t>キキ</t>
    </rPh>
    <rPh sb="5" eb="7">
      <t>ハアク</t>
    </rPh>
    <phoneticPr fontId="2"/>
  </si>
  <si>
    <t>下記に加えて、ボイラ、熱源機器など、主要な設備のエルギー消費量を把握している場合</t>
    <rPh sb="0" eb="2">
      <t>カキ</t>
    </rPh>
    <rPh sb="3" eb="4">
      <t>クワ</t>
    </rPh>
    <rPh sb="11" eb="13">
      <t>ネツゲン</t>
    </rPh>
    <rPh sb="13" eb="15">
      <t>キキ</t>
    </rPh>
    <rPh sb="18" eb="20">
      <t>シュヨウ</t>
    </rPh>
    <rPh sb="21" eb="23">
      <t>セツビ</t>
    </rPh>
    <rPh sb="28" eb="31">
      <t>ショウヒリョウ</t>
    </rPh>
    <rPh sb="32" eb="34">
      <t>ハアク</t>
    </rPh>
    <rPh sb="38" eb="40">
      <t>バアイ</t>
    </rPh>
    <phoneticPr fontId="2"/>
  </si>
  <si>
    <t>事業所全体で把握</t>
    <rPh sb="0" eb="3">
      <t>ジギョウショ</t>
    </rPh>
    <rPh sb="3" eb="5">
      <t>ゼンタイ</t>
    </rPh>
    <rPh sb="6" eb="8">
      <t>ハアク</t>
    </rPh>
    <phoneticPr fontId="2"/>
  </si>
  <si>
    <t>事業所外部から電気、燃料等の供給点（課金メーター）でのエネルギー消費量を把握しているのみである。</t>
    <rPh sb="0" eb="3">
      <t>ジギョウショ</t>
    </rPh>
    <rPh sb="3" eb="5">
      <t>ガイブ</t>
    </rPh>
    <rPh sb="7" eb="9">
      <t>デンキ</t>
    </rPh>
    <rPh sb="10" eb="12">
      <t>ネンリョウ</t>
    </rPh>
    <rPh sb="12" eb="13">
      <t>ナド</t>
    </rPh>
    <rPh sb="14" eb="16">
      <t>キョウキュウ</t>
    </rPh>
    <rPh sb="16" eb="17">
      <t>テン</t>
    </rPh>
    <rPh sb="18" eb="20">
      <t>カキン</t>
    </rPh>
    <rPh sb="32" eb="35">
      <t>ショウヒリョウ</t>
    </rPh>
    <rPh sb="36" eb="38">
      <t>ハアク</t>
    </rPh>
    <phoneticPr fontId="2"/>
  </si>
  <si>
    <t>実施済み</t>
    <rPh sb="0" eb="2">
      <t>ジッシ</t>
    </rPh>
    <rPh sb="2" eb="3">
      <t>ズ</t>
    </rPh>
    <phoneticPr fontId="2"/>
  </si>
  <si>
    <t>半数以上で概ね実施</t>
  </si>
  <si>
    <t>・計画の策定及び保守・点検を実施していない場合
・対策の実施状況を把握していない場合</t>
    <rPh sb="25" eb="27">
      <t>タイサク</t>
    </rPh>
    <rPh sb="28" eb="32">
      <t>ジッシジョウキョウ</t>
    </rPh>
    <rPh sb="33" eb="35">
      <t>ハアク</t>
    </rPh>
    <rPh sb="40" eb="42">
      <t>バアイ</t>
    </rPh>
    <phoneticPr fontId="2"/>
  </si>
  <si>
    <t>変圧器を更新する際には、可能な限り効率の良い機器を採用する。</t>
    <phoneticPr fontId="2"/>
  </si>
  <si>
    <t>効率の良い変圧器を採用することにより、電力損失を削減できるため、省エネと費用削減の効果が期待できる。</t>
    <phoneticPr fontId="2"/>
  </si>
  <si>
    <t>把握していない</t>
    <rPh sb="0" eb="2">
      <t>ハアク</t>
    </rPh>
    <phoneticPr fontId="2"/>
  </si>
  <si>
    <t>根拠資料の例</t>
    <phoneticPr fontId="2"/>
  </si>
  <si>
    <t xml:space="preserve">【対象設備の把握】
・設備台帳（機器の仕様、設置年月、設置場所、メーカー、性能・効率及びその測定履歴、故障・交換等のメンテナンス履歴等を記載した資料）
・当該設備の納入仕様書　等 </t>
    <phoneticPr fontId="2"/>
  </si>
  <si>
    <t>超高効率変圧器</t>
  </si>
  <si>
    <t>トップランナー基準の第一次判断基準からさらに全損失（エネルギー消費効率）を20％以上低減したもの。</t>
  </si>
  <si>
    <t>トップランナー変圧器2014</t>
    <phoneticPr fontId="2"/>
  </si>
  <si>
    <t>トップランナー基準の「第二次判断基準」に基づき、2014年度を目標年度としてエネルギー消費効率の目標基準値の改定が行われたもの。</t>
    <rPh sb="7" eb="9">
      <t>キジュン</t>
    </rPh>
    <phoneticPr fontId="2"/>
  </si>
  <si>
    <t>該当なし</t>
    <phoneticPr fontId="2"/>
  </si>
  <si>
    <t>遮断可能（不要）な変圧器がない場合</t>
    <phoneticPr fontId="2"/>
  </si>
  <si>
    <t>・遮断可能な変圧器が存在するが、遮断していない場合
・対策の実施状況を把握していない場合</t>
    <phoneticPr fontId="2"/>
  </si>
  <si>
    <t>20％未満又は把握していない</t>
    <rPh sb="3" eb="5">
      <t>ミマン</t>
    </rPh>
    <rPh sb="5" eb="6">
      <t>マタ</t>
    </rPh>
    <rPh sb="7" eb="9">
      <t>ハアク</t>
    </rPh>
    <phoneticPr fontId="2"/>
  </si>
  <si>
    <t>全ての熱源機器が24時間空調対応の場合</t>
    <phoneticPr fontId="2"/>
  </si>
  <si>
    <t>実施済み</t>
    <rPh sb="0" eb="2">
      <t>ジッシ</t>
    </rPh>
    <rPh sb="2" eb="3">
      <t>ズ</t>
    </rPh>
    <phoneticPr fontId="2"/>
  </si>
  <si>
    <t>・空調停止時刻の15分以上前に熱源機器を停止していない場合
・対策の実施状況を把握していない場合</t>
    <phoneticPr fontId="2"/>
  </si>
  <si>
    <t>・目標・基準空気比の範囲外である場合
・対策の実施状況を把握していない場合</t>
    <phoneticPr fontId="2"/>
  </si>
  <si>
    <t>・冷温水出口温度設定値が調整されていない場合
・対策の実施状況を把握していない場合</t>
    <phoneticPr fontId="2"/>
  </si>
  <si>
    <t>・フリークーリングシステムを導入していない場合
・対策の実施状況を把握していない場合</t>
    <phoneticPr fontId="2"/>
  </si>
  <si>
    <t>該当なし</t>
    <rPh sb="0" eb="2">
      <t>ガイトウ</t>
    </rPh>
    <phoneticPr fontId="2"/>
  </si>
  <si>
    <t>・清掃・点検をしていない場合
・対策の実施状況を把握していない場合</t>
    <phoneticPr fontId="2"/>
  </si>
  <si>
    <t>・圧力を調整していない場合
・対策の実施状況を把握していない場合</t>
  </si>
  <si>
    <t>・空調エリアの総面積に対して20%未満で実施済みの場合
・対策の実施状況を把握していない場合</t>
    <phoneticPr fontId="2"/>
  </si>
  <si>
    <t>・空調エリアの総面積に対して20%未満で導入済みの場合
・対策の実施状況を把握していない場合</t>
    <phoneticPr fontId="2"/>
  </si>
  <si>
    <t>実施可能な空調エリアがない場合
例：オールフレッシュ、24時間空調等</t>
    <rPh sb="16" eb="17">
      <t>レイ</t>
    </rPh>
    <rPh sb="33" eb="34">
      <t>トウ</t>
    </rPh>
    <phoneticPr fontId="2"/>
  </si>
  <si>
    <t>・空調エリアの総面積に対して20%未満で導入済みの場合
・対策の実施状況を把握していない場合</t>
    <phoneticPr fontId="2"/>
  </si>
  <si>
    <t>・5年に1回程度以上、フィンコイルの洗浄を実施している場合
・全ての空調室外機が5年以内に導入されている場合</t>
    <phoneticPr fontId="2"/>
  </si>
  <si>
    <t>・該当する設備がない場合</t>
    <phoneticPr fontId="2"/>
  </si>
  <si>
    <t>・換気ファンの20%未満で実施している場合
・対策の実施状況を把握していない場合</t>
    <phoneticPr fontId="2"/>
  </si>
  <si>
    <t>・空調エリアの総面積に対して20%未満で実施済みの場合
・対策の実施状況を把握していない場合</t>
    <phoneticPr fontId="2"/>
  </si>
  <si>
    <t>照明を更新する際には、LED照明等の高効率照明器具を導入する。</t>
    <phoneticPr fontId="2"/>
  </si>
  <si>
    <t>80%以上で導入済み</t>
    <phoneticPr fontId="2"/>
  </si>
  <si>
    <t>照明の６0%以上でLEDを導入している場合</t>
    <rPh sb="0" eb="2">
      <t>ショウメイ</t>
    </rPh>
    <phoneticPr fontId="2"/>
  </si>
  <si>
    <t>照明の４0%以上でLEDを導入している場合</t>
    <rPh sb="0" eb="2">
      <t>ショウメイ</t>
    </rPh>
    <phoneticPr fontId="2"/>
  </si>
  <si>
    <t>照明の２0%以上でLEDを導入している場合</t>
    <rPh sb="0" eb="2">
      <t>ショウメイ</t>
    </rPh>
    <rPh sb="6" eb="8">
      <t>イジョウ</t>
    </rPh>
    <phoneticPr fontId="2"/>
  </si>
  <si>
    <t>【対象設備の把握】
・設備台帳（設備機器の仕様、設置年月、設置場所、メーカー、性能・効率及びその測定履歴、故障・交換等のメンテナンス履歴等を記載した資料）
・当該設備の納入仕様書　等</t>
    <phoneticPr fontId="2"/>
  </si>
  <si>
    <t>※１</t>
    <phoneticPr fontId="2"/>
  </si>
  <si>
    <t>※２</t>
    <phoneticPr fontId="2"/>
  </si>
  <si>
    <t>下の図に示すように、100lm/W以上の高効率照明器具が導入されている場合は、高効率照明器具としてLEDと同等に算定できる。</t>
    <rPh sb="0" eb="1">
      <t>シタ</t>
    </rPh>
    <rPh sb="2" eb="3">
      <t>ズ</t>
    </rPh>
    <rPh sb="4" eb="5">
      <t>シメ</t>
    </rPh>
    <rPh sb="17" eb="19">
      <t>イジョウ</t>
    </rPh>
    <rPh sb="20" eb="23">
      <t>コウコウリツ</t>
    </rPh>
    <rPh sb="23" eb="25">
      <t>ショウメイ</t>
    </rPh>
    <rPh sb="25" eb="27">
      <t>キグ</t>
    </rPh>
    <rPh sb="28" eb="30">
      <t>ドウニュウ</t>
    </rPh>
    <rPh sb="35" eb="37">
      <t>バアイ</t>
    </rPh>
    <rPh sb="39" eb="42">
      <t>コウコウリツ</t>
    </rPh>
    <rPh sb="42" eb="44">
      <t>ショウメイ</t>
    </rPh>
    <rPh sb="44" eb="46">
      <t>キグ</t>
    </rPh>
    <rPh sb="53" eb="55">
      <t>ドウトウ</t>
    </rPh>
    <rPh sb="56" eb="58">
      <t>サンテイ</t>
    </rPh>
    <phoneticPr fontId="2"/>
  </si>
  <si>
    <t>・誘導灯の総器具数に対して20%未満で導入済みの場合
・対策の実施状況を把握していない場合</t>
    <phoneticPr fontId="2"/>
  </si>
  <si>
    <t>80%以上で実施済み</t>
    <rPh sb="6" eb="8">
      <t>ジッシ</t>
    </rPh>
    <rPh sb="8" eb="9">
      <t>ズ</t>
    </rPh>
    <phoneticPr fontId="2"/>
  </si>
  <si>
    <t>40%以上で実施済み</t>
    <rPh sb="6" eb="8">
      <t>ジッシ</t>
    </rPh>
    <rPh sb="8" eb="9">
      <t>ズ</t>
    </rPh>
    <phoneticPr fontId="2"/>
  </si>
  <si>
    <t>20%以上で実施済み</t>
    <rPh sb="6" eb="8">
      <t>ジッシ</t>
    </rPh>
    <rPh sb="8" eb="9">
      <t>ズ</t>
    </rPh>
    <phoneticPr fontId="2"/>
  </si>
  <si>
    <t>※</t>
    <phoneticPr fontId="2"/>
  </si>
  <si>
    <t>・照明を利用する延床面積に対して20%未満で実施済みの場合
・対策の実施状況を把握していない場合</t>
    <phoneticPr fontId="2"/>
  </si>
  <si>
    <t>・エリア集約の工夫が行われていない場合
・対策の実施状況を把握していない場合</t>
    <phoneticPr fontId="2"/>
  </si>
  <si>
    <t>・制御可能な照明エリアの20%未満で導入済みの場合
・対策の実施状況を把握していない場合</t>
    <phoneticPr fontId="2"/>
  </si>
  <si>
    <t>負荷変動するポンプが無い場合
例：一定揚程で稼働するポンプの場合</t>
    <phoneticPr fontId="2"/>
  </si>
  <si>
    <r>
      <t>すべてのポンプの系統に対して、80%以上</t>
    </r>
    <r>
      <rPr>
        <vertAlign val="superscript"/>
        <sz val="10.5"/>
        <color theme="1"/>
        <rFont val="BIZ UDP明朝 Medium"/>
        <family val="1"/>
        <charset val="128"/>
      </rPr>
      <t>※１</t>
    </r>
    <r>
      <rPr>
        <sz val="10.5"/>
        <color theme="1"/>
        <rFont val="BIZ UDP明朝 Medium"/>
        <family val="1"/>
        <charset val="128"/>
      </rPr>
      <t>で台数制御又はインバータによる流量制御が導入されている場合</t>
    </r>
    <phoneticPr fontId="2"/>
  </si>
  <si>
    <t>・洗面器の総数に対して20%未満で実施済みの場合
・対策の実施状況を把握していない場合</t>
    <phoneticPr fontId="2"/>
  </si>
  <si>
    <t>事業所のエネルギー使用量の分析</t>
    <rPh sb="0" eb="3">
      <t>ジギョウショ</t>
    </rPh>
    <rPh sb="9" eb="12">
      <t>シヨウリョウ</t>
    </rPh>
    <rPh sb="13" eb="15">
      <t>ブンセキ</t>
    </rPh>
    <phoneticPr fontId="1"/>
  </si>
  <si>
    <t>・目標・基準空気比の範囲外である場合
・対策の実施状況を把握していない場合</t>
    <rPh sb="20" eb="22">
      <t>タイサク</t>
    </rPh>
    <rPh sb="23" eb="27">
      <t>ジッシジョウキョウ</t>
    </rPh>
    <phoneticPr fontId="2"/>
  </si>
  <si>
    <t>冷温水が供給温度に達する時間と空調機器の起動時刻との差が15分以内となるよう、熱源機器の起動時間を季節ごとに適正に管理する。</t>
    <phoneticPr fontId="2"/>
  </si>
  <si>
    <t>・冷温水が供給温度に達する時刻と空調機器の起動時刻の差が15分以内でない場合
・対策の実施状況を把握していない場合</t>
    <phoneticPr fontId="2"/>
  </si>
  <si>
    <t>冷温水が供給温度に達する時刻と空調機器の起動時刻の差が15分以内である場合</t>
    <phoneticPr fontId="2"/>
  </si>
  <si>
    <t>「工場等におけるエネルギーの使用の合理化に関する事業者の判断の基準」（令和2年4月1日一部改正、経済産業省）に基づき、事業者自らがエネルギー使用設備のエネルギー使用合理化のための管理要領（運転管理、計測・記録、保守・点検）を定めた「管理マニュアル」。</t>
  </si>
  <si>
    <t>「工場等におけるエネルギーの使用の合理化に関する事業者の判断の基準」（令和2年4月1日一部改正、経済産業省）に基づき、事業者自らがエネルギー使用設備のエネルギー使用合理化のための管理要領（運転管理、計測・記録、保守・点検）を定めた「管理マニュアル」。</t>
    <phoneticPr fontId="2"/>
  </si>
  <si>
    <t>・熱源機器の台数制御が導入されていない場合
・対策の実施状況を把握していない場合</t>
    <phoneticPr fontId="2"/>
  </si>
  <si>
    <t>・熱源機器の台数制御が導入されている場合
・系統毎に１台ずつのみ熱源機器を設置している場合</t>
    <phoneticPr fontId="2"/>
  </si>
  <si>
    <t>実施（把握）していない</t>
    <rPh sb="0" eb="2">
      <t>ジッシ</t>
    </rPh>
    <rPh sb="3" eb="5">
      <t>ハアク</t>
    </rPh>
    <phoneticPr fontId="2"/>
  </si>
  <si>
    <t>・蒸気ボイラーの設定圧力と、蒸気使用機器の必要圧力との差が、0.1MPa以内に設定されている場合
・負荷に応じて圧力制御が可能な場合又は
・下限値に設定されている場合</t>
    <rPh sb="46" eb="48">
      <t>バアイ</t>
    </rPh>
    <rPh sb="50" eb="52">
      <t>フカ</t>
    </rPh>
    <rPh sb="53" eb="54">
      <t>オウ</t>
    </rPh>
    <rPh sb="56" eb="58">
      <t>アツリョク</t>
    </rPh>
    <rPh sb="58" eb="60">
      <t>セイギョ</t>
    </rPh>
    <rPh sb="61" eb="63">
      <t>カノウ</t>
    </rPh>
    <rPh sb="64" eb="66">
      <t>バアイ</t>
    </rPh>
    <rPh sb="66" eb="67">
      <t>マタ</t>
    </rPh>
    <phoneticPr fontId="2"/>
  </si>
  <si>
    <r>
      <t>バルブ・フランジ</t>
    </r>
    <r>
      <rPr>
        <vertAlign val="superscript"/>
        <sz val="10.5"/>
        <color theme="1"/>
        <rFont val="BIZ UDP明朝 Medium"/>
        <family val="1"/>
        <charset val="128"/>
      </rPr>
      <t>※</t>
    </r>
    <r>
      <rPr>
        <sz val="10.5"/>
        <color theme="1"/>
        <rFont val="BIZ UDP明朝 Medium"/>
        <family val="1"/>
        <charset val="128"/>
      </rPr>
      <t>の概ね80％以上が保温されている場合</t>
    </r>
    <rPh sb="18" eb="20">
      <t>ホオン</t>
    </rPh>
    <phoneticPr fontId="2"/>
  </si>
  <si>
    <r>
      <t>定期的に点検することで、蒸気ボイラーのエネルギー消費量の増加を防ぐことができるためCO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</si>
  <si>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t>・蒸気配管及びバルブ・スチームトラップからの漏れ点検を実施していない場合
・対策の実施状況を把握していない場合</t>
  </si>
  <si>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
・点検記録</t>
    </r>
    <rPh sb="36" eb="37">
      <t>ナド</t>
    </rPh>
    <phoneticPr fontId="2"/>
  </si>
  <si>
    <t>※</t>
    <phoneticPr fontId="2"/>
  </si>
  <si>
    <t>根拠資料の例</t>
    <phoneticPr fontId="2"/>
  </si>
  <si>
    <t>【対象設備の把握】
・設備台帳（設備機器の仕様、設置年月、設置場所、メーカー、性能・効率及びその測定履歴、故障・交換等のメンテナンス履歴等を記載した資料）
・当該設備の納入仕様書　等</t>
    <rPh sb="1" eb="3">
      <t>タイショウ</t>
    </rPh>
    <rPh sb="3" eb="5">
      <t>セツビ</t>
    </rPh>
    <rPh sb="6" eb="8">
      <t>ハアク</t>
    </rPh>
    <rPh sb="11" eb="13">
      <t>セツビ</t>
    </rPh>
    <rPh sb="13" eb="15">
      <t>ダイチョウ</t>
    </rPh>
    <rPh sb="16" eb="18">
      <t>セツビ</t>
    </rPh>
    <rPh sb="18" eb="20">
      <t>キキ</t>
    </rPh>
    <rPh sb="21" eb="23">
      <t>シヨウ</t>
    </rPh>
    <rPh sb="24" eb="26">
      <t>セッチ</t>
    </rPh>
    <rPh sb="26" eb="28">
      <t>ネンゲツ</t>
    </rPh>
    <rPh sb="29" eb="31">
      <t>セッチ</t>
    </rPh>
    <rPh sb="31" eb="33">
      <t>バショ</t>
    </rPh>
    <rPh sb="39" eb="41">
      <t>セイノウ</t>
    </rPh>
    <rPh sb="42" eb="44">
      <t>コウリツ</t>
    </rPh>
    <rPh sb="44" eb="45">
      <t>オヨ</t>
    </rPh>
    <rPh sb="48" eb="50">
      <t>ソクテイ</t>
    </rPh>
    <rPh sb="50" eb="52">
      <t>リレキ</t>
    </rPh>
    <rPh sb="53" eb="55">
      <t>コショウ</t>
    </rPh>
    <rPh sb="56" eb="58">
      <t>コウカン</t>
    </rPh>
    <rPh sb="58" eb="59">
      <t>トウ</t>
    </rPh>
    <rPh sb="66" eb="69">
      <t>リレキナド</t>
    </rPh>
    <rPh sb="70" eb="72">
      <t>キサイ</t>
    </rPh>
    <rPh sb="74" eb="76">
      <t>シリョウ</t>
    </rPh>
    <rPh sb="79" eb="81">
      <t>トウガイ</t>
    </rPh>
    <rPh sb="81" eb="83">
      <t>セツビ</t>
    </rPh>
    <rPh sb="84" eb="86">
      <t>ノウニュウ</t>
    </rPh>
    <rPh sb="86" eb="89">
      <t>シヨウショ</t>
    </rPh>
    <rPh sb="90" eb="91">
      <t>ナド</t>
    </rPh>
    <phoneticPr fontId="2"/>
  </si>
  <si>
    <t>※</t>
    <phoneticPr fontId="2"/>
  </si>
  <si>
    <t>60%以上で実施済み</t>
    <rPh sb="6" eb="8">
      <t>ジッシ</t>
    </rPh>
    <rPh sb="8" eb="9">
      <t>ズ</t>
    </rPh>
    <phoneticPr fontId="2"/>
  </si>
  <si>
    <t>※</t>
    <phoneticPr fontId="2"/>
  </si>
  <si>
    <t>割合は換気用ファン（空調機に設置されているものを除く）の電動機出力、又は台数（電動機出力による判断が困難な場合）により判断する。</t>
    <phoneticPr fontId="2"/>
  </si>
  <si>
    <t xml:space="preserve"> 割合は誘導灯の定格消費電力、又は台数（定格消費電力による判断が困難な場合）により判断する。</t>
    <phoneticPr fontId="2"/>
  </si>
  <si>
    <t>「工場等におけるエネルギーの使用の合理化に関する事業者の判断の基準」（令和2年4月1日一部改正、経済産業省）に基づき、事業者自らがエネルギー使用設備のエネルギー使用合理化のための管理要領（運転管理、計測・記録、保守・点検）を定めた「管理マニュアル」。</t>
    <phoneticPr fontId="2"/>
  </si>
  <si>
    <t>割合は、対策を実施したポンプの電動機出力、又は台数（電動機出力による判断が困難な場合）により判断する。</t>
    <phoneticPr fontId="2"/>
  </si>
  <si>
    <t>割合は、対策を実施した冷却塔の電動機出力、又は台数（電動機出力による判断が困難な場合）により判断する。</t>
    <phoneticPr fontId="2"/>
  </si>
  <si>
    <r>
      <t>居室以外の空調エリアの総面積</t>
    </r>
    <r>
      <rPr>
        <vertAlign val="superscript"/>
        <sz val="10.5"/>
        <color theme="1"/>
        <rFont val="BIZ UDP明朝 Medium"/>
        <family val="1"/>
        <charset val="128"/>
      </rPr>
      <t>※１</t>
    </r>
    <r>
      <rPr>
        <sz val="10.5"/>
        <color theme="1"/>
        <rFont val="BIZ UDP明朝 Medium"/>
        <family val="1"/>
        <charset val="128"/>
      </rPr>
      <t>に対して80%以上で実施済みの場合</t>
    </r>
    <rPh sb="0" eb="2">
      <t>キョシツ</t>
    </rPh>
    <rPh sb="2" eb="4">
      <t>イガイ</t>
    </rPh>
    <phoneticPr fontId="2"/>
  </si>
  <si>
    <t>居室以外の空調エリアの総面積に対して60%以上で実施済みの場合</t>
    <phoneticPr fontId="2"/>
  </si>
  <si>
    <t>居室以外の空調エリアの総面積に対して40%以上で実施済みの場合</t>
    <phoneticPr fontId="2"/>
  </si>
  <si>
    <r>
      <t>居室の空調エリアの総面積</t>
    </r>
    <r>
      <rPr>
        <vertAlign val="superscript"/>
        <sz val="10.5"/>
        <color theme="1"/>
        <rFont val="BIZ UDP明朝 Medium"/>
        <family val="1"/>
        <charset val="128"/>
      </rPr>
      <t>※１</t>
    </r>
    <r>
      <rPr>
        <sz val="10.5"/>
        <color theme="1"/>
        <rFont val="BIZ UDP明朝 Medium"/>
        <family val="1"/>
        <charset val="128"/>
      </rPr>
      <t>に対して80%以上で実施済みの場合</t>
    </r>
    <rPh sb="0" eb="2">
      <t>キョシツ</t>
    </rPh>
    <phoneticPr fontId="2"/>
  </si>
  <si>
    <t>居室の空調エリアの総面積に対して60%以上で実施済みの場合</t>
    <phoneticPr fontId="2"/>
  </si>
  <si>
    <t>居室の空調エリアの総面積に対して40%以上で実施済みの場合</t>
    <phoneticPr fontId="2"/>
  </si>
  <si>
    <t>居室の空調エリアの総面積に対して20%以上で実施済みの場合</t>
    <phoneticPr fontId="2"/>
  </si>
  <si>
    <t>・居室の空調エリアの総面積に対して20%未満で実施済みの場合
・対策の実施状況を把握していない場合</t>
    <phoneticPr fontId="2"/>
  </si>
  <si>
    <t>居室以外の空調エリアの総面積に対して20%以上で実施済みの場合</t>
    <phoneticPr fontId="2"/>
  </si>
  <si>
    <t>・居室以外の空調エリアの総面積に対して20%未満で実施済みの場合
・対策の実施状況を把握していない場合</t>
    <rPh sb="22" eb="24">
      <t>ミマン</t>
    </rPh>
    <phoneticPr fontId="2"/>
  </si>
  <si>
    <t>全熱交換器を導入する必要がない場合
例：空調設備に同等の機能がある場合、湿度管理上の都合等</t>
    <rPh sb="18" eb="19">
      <t>レイ</t>
    </rPh>
    <rPh sb="20" eb="22">
      <t>クウチョウ</t>
    </rPh>
    <rPh sb="22" eb="24">
      <t>セツビ</t>
    </rPh>
    <rPh sb="25" eb="27">
      <t>ドウトウ</t>
    </rPh>
    <rPh sb="28" eb="30">
      <t>キノウ</t>
    </rPh>
    <rPh sb="33" eb="35">
      <t>バアイ</t>
    </rPh>
    <rPh sb="36" eb="38">
      <t>シツド</t>
    </rPh>
    <rPh sb="38" eb="40">
      <t>カンリ</t>
    </rPh>
    <rPh sb="40" eb="41">
      <t>ジョウ</t>
    </rPh>
    <rPh sb="42" eb="44">
      <t>ツゴウ</t>
    </rPh>
    <rPh sb="44" eb="45">
      <t>トウ</t>
    </rPh>
    <phoneticPr fontId="2"/>
  </si>
  <si>
    <t>空調機、パッケージ形空調機・ファンコイルユニット等のフィルターを定期的に清掃する。</t>
    <phoneticPr fontId="2"/>
  </si>
  <si>
    <t>選択条件</t>
    <phoneticPr fontId="2"/>
  </si>
  <si>
    <t>年1回程度、フィルターの清掃を実施している場合</t>
    <phoneticPr fontId="2"/>
  </si>
  <si>
    <t>2～3年に1回程度、フィルターの清掃を実施している場合</t>
    <phoneticPr fontId="2"/>
  </si>
  <si>
    <t>3年に1回未満、フィルターの清掃を実施している場合</t>
    <phoneticPr fontId="2"/>
  </si>
  <si>
    <t>清掃の頻度が機器や系統毎に異なる場合は、最も短い周期の頻度で判断する。</t>
    <rPh sb="0" eb="2">
      <t>セイソウ</t>
    </rPh>
    <rPh sb="3" eb="5">
      <t>ヒンド</t>
    </rPh>
    <rPh sb="6" eb="8">
      <t>キキ</t>
    </rPh>
    <rPh sb="9" eb="11">
      <t>ケイトウ</t>
    </rPh>
    <rPh sb="11" eb="12">
      <t>ゴト</t>
    </rPh>
    <rPh sb="13" eb="14">
      <t>コト</t>
    </rPh>
    <rPh sb="16" eb="18">
      <t>バアイ</t>
    </rPh>
    <rPh sb="20" eb="21">
      <t>モット</t>
    </rPh>
    <rPh sb="22" eb="23">
      <t>ミジカ</t>
    </rPh>
    <rPh sb="24" eb="26">
      <t>シュウキ</t>
    </rPh>
    <rPh sb="27" eb="29">
      <t>ヒンド</t>
    </rPh>
    <rPh sb="30" eb="32">
      <t>ハンダン</t>
    </rPh>
    <phoneticPr fontId="2"/>
  </si>
  <si>
    <t>・５年以内にフィンコイルの洗浄を実施したことがない場合
・対策の実施状況を把握していない場合</t>
    <rPh sb="2" eb="3">
      <t>ネン</t>
    </rPh>
    <rPh sb="3" eb="5">
      <t>イナイ</t>
    </rPh>
    <phoneticPr fontId="2"/>
  </si>
  <si>
    <t>すべてのポンプの系統に対して、20%未満で台数制御又はインバータによる流量制御が導入されている場合
・対策の実施状況を把握していない場合</t>
    <phoneticPr fontId="2"/>
  </si>
  <si>
    <t>80%、概ね</t>
    <rPh sb="4" eb="5">
      <t>オオム</t>
    </rPh>
    <phoneticPr fontId="2"/>
  </si>
  <si>
    <t>60%半数以上</t>
    <rPh sb="3" eb="5">
      <t>ハンスウ</t>
    </rPh>
    <rPh sb="5" eb="7">
      <t>イジョウ</t>
    </rPh>
    <phoneticPr fontId="2"/>
  </si>
  <si>
    <t>40%半数程度</t>
    <rPh sb="3" eb="5">
      <t>ハンスウ</t>
    </rPh>
    <rPh sb="5" eb="7">
      <t>テイド</t>
    </rPh>
    <phoneticPr fontId="2"/>
  </si>
  <si>
    <t>20%一部実施</t>
    <rPh sb="3" eb="7">
      <t>イチブジッシ</t>
    </rPh>
    <phoneticPr fontId="2"/>
  </si>
  <si>
    <t>該当なし（評価外）</t>
    <rPh sb="0" eb="2">
      <t>ガイトウ</t>
    </rPh>
    <rPh sb="5" eb="7">
      <t>ヒョウカ</t>
    </rPh>
    <rPh sb="7" eb="8">
      <t>ガイ</t>
    </rPh>
    <phoneticPr fontId="2"/>
  </si>
  <si>
    <t>実施済み</t>
    <rPh sb="0" eb="2">
      <t>ジッシ</t>
    </rPh>
    <rPh sb="2" eb="3">
      <t>ズ</t>
    </rPh>
    <phoneticPr fontId="2"/>
  </si>
  <si>
    <t>↑設備の例</t>
    <rPh sb="1" eb="3">
      <t>セツビ</t>
    </rPh>
    <rPh sb="4" eb="5">
      <t>レイ</t>
    </rPh>
    <phoneticPr fontId="2"/>
  </si>
  <si>
    <t>↑（１）根拠資料一覧（設備の保有状況や性能の把握）</t>
    <phoneticPr fontId="2"/>
  </si>
  <si>
    <t>↑（２）根拠資料一覧（対策の実施状況の把握）</t>
    <phoneticPr fontId="2"/>
  </si>
  <si>
    <t>その他</t>
    <rPh sb="2" eb="3">
      <t>タ</t>
    </rPh>
    <phoneticPr fontId="2"/>
  </si>
  <si>
    <t>省エネルギー対策の点検表【第１区分】</t>
    <rPh sb="13" eb="14">
      <t>ダイ</t>
    </rPh>
    <rPh sb="15" eb="17">
      <t>クブン</t>
    </rPh>
    <phoneticPr fontId="2"/>
  </si>
  <si>
    <t>貯湯式電気温水器がない場合または停止可能なものがない場合</t>
    <phoneticPr fontId="2"/>
  </si>
  <si>
    <t>・貯湯式電気温水器の総数に対して20%未満で実施済みの場合
・対策の実施状況を把握していない場合</t>
    <phoneticPr fontId="2"/>
  </si>
  <si>
    <t>下記に加えて、下記の詳細な削減計画に基づき、効果検証、見直しが行われている。</t>
    <rPh sb="7" eb="9">
      <t>カキ</t>
    </rPh>
    <rPh sb="10" eb="12">
      <t>ショウサイ</t>
    </rPh>
    <rPh sb="18" eb="19">
      <t>モト</t>
    </rPh>
    <rPh sb="22" eb="24">
      <t>コウカ</t>
    </rPh>
    <rPh sb="24" eb="26">
      <t>ケンショウ</t>
    </rPh>
    <rPh sb="27" eb="29">
      <t>ミナオ</t>
    </rPh>
    <rPh sb="31" eb="32">
      <t>オコナ</t>
    </rPh>
    <phoneticPr fontId="2"/>
  </si>
  <si>
    <t>詳細な改善計画の実施</t>
    <rPh sb="0" eb="2">
      <t>ショウサイ</t>
    </rPh>
    <rPh sb="3" eb="5">
      <t>カイゼン</t>
    </rPh>
    <rPh sb="5" eb="7">
      <t>ケイカク</t>
    </rPh>
    <rPh sb="8" eb="10">
      <t>ジッシ</t>
    </rPh>
    <phoneticPr fontId="2"/>
  </si>
  <si>
    <t>下記に加えて、下記の詳細な削減計画に基づき、改善の実施が行われている。</t>
    <rPh sb="7" eb="9">
      <t>カキ</t>
    </rPh>
    <rPh sb="10" eb="12">
      <t>ショウサイ</t>
    </rPh>
    <rPh sb="18" eb="19">
      <t>モト</t>
    </rPh>
    <rPh sb="22" eb="24">
      <t>カイゼン</t>
    </rPh>
    <rPh sb="25" eb="27">
      <t>ジッシ</t>
    </rPh>
    <rPh sb="28" eb="29">
      <t>オコナ</t>
    </rPh>
    <phoneticPr fontId="2"/>
  </si>
  <si>
    <t>詳細な改善計画の策定</t>
    <rPh sb="0" eb="2">
      <t>ショウサイ</t>
    </rPh>
    <rPh sb="3" eb="5">
      <t>カイゼン</t>
    </rPh>
    <rPh sb="5" eb="7">
      <t>ケイカク</t>
    </rPh>
    <rPh sb="8" eb="10">
      <t>サクテイ</t>
    </rPh>
    <phoneticPr fontId="2"/>
  </si>
  <si>
    <t>下記に加えて、役員又は地球温暖化対策推進者のもと、機器の更新計画や管理運用計画など、より詳細な削減計画が策定されている。</t>
    <rPh sb="0" eb="2">
      <t>カキ</t>
    </rPh>
    <rPh sb="3" eb="4">
      <t>クワ</t>
    </rPh>
    <rPh sb="25" eb="27">
      <t>キキ</t>
    </rPh>
    <rPh sb="28" eb="30">
      <t>コウシン</t>
    </rPh>
    <rPh sb="30" eb="32">
      <t>ケイカク</t>
    </rPh>
    <rPh sb="33" eb="35">
      <t>カンリ</t>
    </rPh>
    <rPh sb="35" eb="37">
      <t>ウンヨウ</t>
    </rPh>
    <rPh sb="37" eb="39">
      <t>ケイカク</t>
    </rPh>
    <rPh sb="44" eb="46">
      <t>ショウサイ</t>
    </rPh>
    <rPh sb="47" eb="49">
      <t>サクゲン</t>
    </rPh>
    <rPh sb="49" eb="51">
      <t>ケイカク</t>
    </rPh>
    <rPh sb="52" eb="54">
      <t>サクテイ</t>
    </rPh>
    <phoneticPr fontId="2"/>
  </si>
  <si>
    <t>下記に加えて、地球温暖化対策計画書制度における目標の設定、計画の立案、実績の評価について、役員又は地球温暖化対策推進者等との情報共有が行われている。（実績の評価についても必ず共有が行われていること。）</t>
    <rPh sb="0" eb="2">
      <t>カキ</t>
    </rPh>
    <rPh sb="3" eb="4">
      <t>クワ</t>
    </rPh>
    <rPh sb="23" eb="25">
      <t>モクヒョウ</t>
    </rPh>
    <rPh sb="45" eb="47">
      <t>ヤクイン</t>
    </rPh>
    <rPh sb="59" eb="60">
      <t>ナド</t>
    </rPh>
    <rPh sb="62" eb="64">
      <t>ジョウホウ</t>
    </rPh>
    <rPh sb="64" eb="66">
      <t>キョウユウ</t>
    </rPh>
    <rPh sb="67" eb="68">
      <t>オコナ</t>
    </rPh>
    <rPh sb="75" eb="77">
      <t>ジッセキ</t>
    </rPh>
    <rPh sb="78" eb="80">
      <t>ヒョウカ</t>
    </rPh>
    <rPh sb="85" eb="86">
      <t>カナラ</t>
    </rPh>
    <rPh sb="87" eb="89">
      <t>キョウユウ</t>
    </rPh>
    <rPh sb="90" eb="91">
      <t>オコナ</t>
    </rPh>
    <phoneticPr fontId="2"/>
  </si>
  <si>
    <t>地球温暖化対策計画書制度による目標の設定、計画の立案、実績の評価を行っている。</t>
    <rPh sb="0" eb="2">
      <t>チキュウ</t>
    </rPh>
    <rPh sb="2" eb="5">
      <t>オンダンカ</t>
    </rPh>
    <rPh sb="5" eb="7">
      <t>タイサク</t>
    </rPh>
    <rPh sb="7" eb="9">
      <t>ケイカク</t>
    </rPh>
    <rPh sb="9" eb="10">
      <t>ショ</t>
    </rPh>
    <rPh sb="10" eb="12">
      <t>セイド</t>
    </rPh>
    <rPh sb="15" eb="17">
      <t>モクヒョウ</t>
    </rPh>
    <rPh sb="18" eb="20">
      <t>セッテイ</t>
    </rPh>
    <rPh sb="27" eb="29">
      <t>ジッセキ</t>
    </rPh>
    <rPh sb="30" eb="32">
      <t>ヒョウカ</t>
    </rPh>
    <rPh sb="33" eb="34">
      <t>オコナ</t>
    </rPh>
    <phoneticPr fontId="2"/>
  </si>
  <si>
    <t>事務室等照明のタイムスケジュール制御が可能な場所（制御可能な照明エリア）において、昼休みや時間外に消灯（手動・自動問わない）を行い、照明の点灯時間を短縮する。</t>
    <rPh sb="52" eb="54">
      <t>シュドウ</t>
    </rPh>
    <rPh sb="55" eb="57">
      <t>ジドウ</t>
    </rPh>
    <rPh sb="57" eb="58">
      <t>ト</t>
    </rPh>
    <phoneticPr fontId="2"/>
  </si>
  <si>
    <t>制御可能な照明エリアがない場合
例：テナント利用等により、制御可能な照明エリアの対策が困難な場合</t>
    <rPh sb="16" eb="17">
      <t>レイ</t>
    </rPh>
    <rPh sb="22" eb="24">
      <t>リヨウ</t>
    </rPh>
    <rPh sb="24" eb="25">
      <t>トウ</t>
    </rPh>
    <rPh sb="29" eb="31">
      <t>セイギョ</t>
    </rPh>
    <rPh sb="31" eb="33">
      <t>カノウ</t>
    </rPh>
    <rPh sb="34" eb="36">
      <t>ショウメイ</t>
    </rPh>
    <rPh sb="40" eb="42">
      <t>タイサク</t>
    </rPh>
    <rPh sb="43" eb="45">
      <t>コンナン</t>
    </rPh>
    <rPh sb="46" eb="48">
      <t>バアイ</t>
    </rPh>
    <phoneticPr fontId="2"/>
  </si>
  <si>
    <t>JIS Z 9110（2011）等を参考に、事業所の運営に支障がない範囲で、居室以外（共用部等）の間引き点灯又は調光等により照度条件を緩和する。</t>
    <rPh sb="38" eb="40">
      <t>キョシツ</t>
    </rPh>
    <rPh sb="40" eb="42">
      <t>イガイ</t>
    </rPh>
    <rPh sb="43" eb="46">
      <t>キョウヨウブ</t>
    </rPh>
    <rPh sb="46" eb="47">
      <t>トウ</t>
    </rPh>
    <phoneticPr fontId="2"/>
  </si>
  <si>
    <t>JIS Z 9110（2011）等を参考に、居室（執務室、会議室、応接室等）における作業に支障がない範囲で、間引き点灯又は調光等により照度条件を緩和する。</t>
    <rPh sb="36" eb="37">
      <t>トウ</t>
    </rPh>
    <rPh sb="42" eb="44">
      <t>サギョウ</t>
    </rPh>
    <phoneticPr fontId="2"/>
  </si>
  <si>
    <t>・フィルターの清掃を実施していない場合
・対策の実施状況を把握していない場合</t>
    <rPh sb="21" eb="23">
      <t>タイサク</t>
    </rPh>
    <rPh sb="24" eb="28">
      <t>ジッシジョウキョウ</t>
    </rPh>
    <rPh sb="29" eb="31">
      <t>ハアク</t>
    </rPh>
    <rPh sb="36" eb="38">
      <t>バアイ</t>
    </rPh>
    <phoneticPr fontId="2"/>
  </si>
  <si>
    <t>空気比を管理すべき蒸気ボイラーがない場合
例：電気式の場合</t>
    <rPh sb="0" eb="2">
      <t>クウキ</t>
    </rPh>
    <rPh sb="2" eb="3">
      <t>ヒ</t>
    </rPh>
    <rPh sb="4" eb="6">
      <t>カンリ</t>
    </rPh>
    <rPh sb="9" eb="11">
      <t>ジョウキ</t>
    </rPh>
    <rPh sb="18" eb="20">
      <t>バアイ</t>
    </rPh>
    <phoneticPr fontId="2"/>
  </si>
  <si>
    <t>空気比を管理すべき熱源機器がない場合
（例：電気式の場合）</t>
    <rPh sb="0" eb="2">
      <t>クウキ</t>
    </rPh>
    <rPh sb="2" eb="3">
      <t>ヒ</t>
    </rPh>
    <rPh sb="4" eb="6">
      <t>カンリ</t>
    </rPh>
    <rPh sb="20" eb="21">
      <t>レイ</t>
    </rPh>
    <rPh sb="22" eb="24">
      <t>デンキ</t>
    </rPh>
    <rPh sb="24" eb="25">
      <t>シキ</t>
    </rPh>
    <rPh sb="26" eb="28">
      <t>バアイ</t>
    </rPh>
    <phoneticPr fontId="2"/>
  </si>
  <si>
    <r>
      <t>貯湯式電気温水器の電源を遮断することで、給湯に係るエネルギー消費量の低減が可能となり、CO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</si>
  <si>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t>・冷却塔ファンの20%未満で導入済みの場合
・対策の実施状況を把握していない場合</t>
    <phoneticPr fontId="2"/>
  </si>
  <si>
    <r>
      <t>照明の80%以上</t>
    </r>
    <r>
      <rPr>
        <vertAlign val="superscript"/>
        <sz val="10.5"/>
        <color theme="1"/>
        <rFont val="BIZ UDP明朝 Medium"/>
        <family val="1"/>
        <charset val="128"/>
      </rPr>
      <t>※１</t>
    </r>
    <r>
      <rPr>
        <sz val="10.5"/>
        <color theme="1"/>
        <rFont val="BIZ UDP明朝 Medium"/>
        <family val="1"/>
        <charset val="128"/>
      </rPr>
      <t>でLEDを導入</t>
    </r>
    <r>
      <rPr>
        <vertAlign val="superscript"/>
        <sz val="10.5"/>
        <color theme="1"/>
        <rFont val="BIZ UDP明朝 Medium"/>
        <family val="1"/>
        <charset val="128"/>
      </rPr>
      <t>※２</t>
    </r>
    <r>
      <rPr>
        <sz val="10.5"/>
        <color theme="1"/>
        <rFont val="BIZ UDP明朝 Medium"/>
        <family val="1"/>
        <charset val="128"/>
      </rPr>
      <t>している場合</t>
    </r>
    <rPh sb="0" eb="2">
      <t>ショウメイ</t>
    </rPh>
    <rPh sb="23" eb="25">
      <t>バアイ</t>
    </rPh>
    <phoneticPr fontId="2"/>
  </si>
  <si>
    <r>
      <t>室内のCO</t>
    </r>
    <r>
      <rPr>
        <vertAlign val="subscript"/>
        <sz val="10.5"/>
        <color theme="1"/>
        <rFont val="BIZ UDP明朝 Medium"/>
        <family val="1"/>
        <charset val="128"/>
      </rPr>
      <t>2</t>
    </r>
    <r>
      <rPr>
        <sz val="10.5"/>
        <color theme="1"/>
        <rFont val="BIZ UDP明朝 Medium"/>
        <family val="1"/>
        <charset val="128"/>
      </rPr>
      <t>濃度及び外気温湿度に応じて、外気取入量を調整する。 
・夏季冷房時及び冬季暖房時は室内のCO</t>
    </r>
    <r>
      <rPr>
        <vertAlign val="subscript"/>
        <sz val="10.5"/>
        <color theme="1"/>
        <rFont val="BIZ UDP明朝 Medium"/>
        <family val="1"/>
        <charset val="128"/>
      </rPr>
      <t>2</t>
    </r>
    <r>
      <rPr>
        <sz val="10.5"/>
        <color theme="1"/>
        <rFont val="BIZ UDP明朝 Medium"/>
        <family val="1"/>
        <charset val="128"/>
      </rPr>
      <t xml:space="preserve">濃度が1,000ppmを超えない範囲で、室内への外気取入量を最小限にする。 
・中間期や冬季冷房時で、外気が有効に活用できる場合は、外気を積極的に取り込む（外気冷房）。 
</t>
    </r>
    <phoneticPr fontId="2"/>
  </si>
  <si>
    <r>
      <t>実施可能な空調エリアがない場合
例）通年で一定の換気量又はCO</t>
    </r>
    <r>
      <rPr>
        <vertAlign val="subscript"/>
        <sz val="10.5"/>
        <color theme="1"/>
        <rFont val="BIZ UDP明朝 Medium"/>
        <family val="1"/>
        <charset val="128"/>
      </rPr>
      <t>2</t>
    </r>
    <r>
      <rPr>
        <sz val="10.5"/>
        <color theme="1"/>
        <rFont val="BIZ UDP明朝 Medium"/>
        <family val="1"/>
        <charset val="128"/>
      </rPr>
      <t>濃度を保つ必要がある場合等</t>
    </r>
    <rPh sb="16" eb="17">
      <t>レイ</t>
    </rPh>
    <rPh sb="18" eb="20">
      <t>ツウネン</t>
    </rPh>
    <rPh sb="21" eb="23">
      <t>イッテイ</t>
    </rPh>
    <rPh sb="24" eb="27">
      <t>カンキリョウ</t>
    </rPh>
    <rPh sb="27" eb="28">
      <t>マタ</t>
    </rPh>
    <rPh sb="32" eb="34">
      <t>ノウド</t>
    </rPh>
    <rPh sb="35" eb="36">
      <t>タモ</t>
    </rPh>
    <rPh sb="37" eb="39">
      <t>ヒツヨウ</t>
    </rPh>
    <rPh sb="42" eb="44">
      <t>バアイ</t>
    </rPh>
    <rPh sb="44" eb="45">
      <t>トウ</t>
    </rPh>
    <phoneticPr fontId="2"/>
  </si>
  <si>
    <r>
      <t>高効率換気用ファンを導入することで、空気搬送に係るエネルギー消費量を低減することができ、CO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</si>
  <si>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半年に1回程度</t>
    </r>
    <r>
      <rPr>
        <vertAlign val="superscript"/>
        <sz val="10.5"/>
        <color theme="1"/>
        <rFont val="BIZ UDP明朝 Medium"/>
        <family val="1"/>
        <charset val="128"/>
      </rPr>
      <t>※１</t>
    </r>
    <r>
      <rPr>
        <sz val="10.5"/>
        <color theme="1"/>
        <rFont val="BIZ UDP明朝 Medium"/>
        <family val="1"/>
        <charset val="128"/>
      </rPr>
      <t>以上、フィルターの清掃を実施している場合</t>
    </r>
    <phoneticPr fontId="2"/>
  </si>
  <si>
    <r>
      <t>【対策実施の把握】
・上記の対策を実施することが記載された「管理標準</t>
    </r>
    <r>
      <rPr>
        <vertAlign val="superscript"/>
        <sz val="10.5"/>
        <color theme="1"/>
        <rFont val="BIZ UDP明朝 Medium"/>
        <family val="1"/>
        <charset val="128"/>
      </rPr>
      <t>※２</t>
    </r>
    <r>
      <rPr>
        <sz val="10.5"/>
        <color theme="1"/>
        <rFont val="BIZ UDP明朝 Medium"/>
        <family val="1"/>
        <charset val="128"/>
      </rPr>
      <t>」等
・清掃記録</t>
    </r>
    <phoneticPr fontId="2"/>
  </si>
  <si>
    <r>
      <t>気流感創出ファン</t>
    </r>
    <r>
      <rPr>
        <vertAlign val="superscript"/>
        <sz val="10.5"/>
        <color theme="1"/>
        <rFont val="BIZ UDP明朝 Medium"/>
        <family val="1"/>
        <charset val="128"/>
      </rPr>
      <t>※1</t>
    </r>
    <r>
      <rPr>
        <sz val="10.5"/>
        <color theme="1"/>
        <rFont val="BIZ UDP明朝 Medium"/>
        <family val="1"/>
        <charset val="128"/>
      </rPr>
      <t>、サーキュレーションファン</t>
    </r>
    <r>
      <rPr>
        <vertAlign val="superscript"/>
        <sz val="10.5"/>
        <color theme="1"/>
        <rFont val="BIZ UDP明朝 Medium"/>
        <family val="1"/>
        <charset val="128"/>
      </rPr>
      <t>※2</t>
    </r>
    <r>
      <rPr>
        <sz val="10.5"/>
        <color theme="1"/>
        <rFont val="BIZ UDP明朝 Medium"/>
        <family val="1"/>
        <charset val="128"/>
      </rPr>
      <t>等を導入し、居室内で空気を強制的に循環させることにより、室内温度を均一化する。</t>
    </r>
    <phoneticPr fontId="2"/>
  </si>
  <si>
    <r>
      <t>空気を循環させ室内温度を均一化することで、空調に係る無駄なエネルギー消費量を抑制することができ、CO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</si>
  <si>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空調のウォーミングアップ運転時は、外気を遮断する。 
ウォーミングアップ運転時には在室人数が少ないことを前提とした対策である。CO</t>
    </r>
    <r>
      <rPr>
        <vertAlign val="subscript"/>
        <sz val="10.5"/>
        <color theme="1"/>
        <rFont val="BIZ UDP明朝 Medium"/>
        <family val="1"/>
        <charset val="128"/>
      </rPr>
      <t>2</t>
    </r>
    <r>
      <rPr>
        <sz val="10.5"/>
        <color theme="1"/>
        <rFont val="BIZ UDP明朝 Medium"/>
        <family val="1"/>
        <charset val="128"/>
      </rPr>
      <t xml:space="preserve">濃度が1,000ppmを超えない範囲で実施する必要がある。 </t>
    </r>
    <phoneticPr fontId="2"/>
  </si>
  <si>
    <r>
      <t>空調エリアの総面積</t>
    </r>
    <r>
      <rPr>
        <vertAlign val="superscript"/>
        <sz val="10.5"/>
        <color theme="1"/>
        <rFont val="BIZ UDP明朝 Medium"/>
        <family val="1"/>
        <charset val="128"/>
      </rPr>
      <t>※１</t>
    </r>
    <r>
      <rPr>
        <sz val="10.5"/>
        <color theme="1"/>
        <rFont val="BIZ UDP明朝 Medium"/>
        <family val="1"/>
        <charset val="128"/>
      </rPr>
      <t>に対して80%以上で導入済みの場合</t>
    </r>
    <phoneticPr fontId="2"/>
  </si>
  <si>
    <r>
      <t>【対象設備の把握】
・竣工図等、対策実施済エリアの面積割合が分かる資料
・設備台帳（設備機器の仕様、設置年月、設置場所、メーカー、性能・効率及びその測定履歴、故障・交換等のメンテナンス履歴等を記載した資料）
・当該設備の納入仕様書　等
【対策実施の把握】 
・上記の対策を実施することが記載された「管理標準</t>
    </r>
    <r>
      <rPr>
        <vertAlign val="superscript"/>
        <sz val="10.5"/>
        <color theme="1"/>
        <rFont val="BIZ UDP明朝 Medium"/>
        <family val="1"/>
        <charset val="128"/>
      </rPr>
      <t>※2</t>
    </r>
    <r>
      <rPr>
        <sz val="10.5"/>
        <color theme="1"/>
        <rFont val="BIZ UDP明朝 Medium"/>
        <family val="1"/>
        <charset val="128"/>
      </rPr>
      <t>」等
・運転制御画面等、当該設備への対策実施が分かるデータ</t>
    </r>
    <phoneticPr fontId="2"/>
  </si>
  <si>
    <r>
      <t>運転時間の短縮により、空調のエネルギー消費量の低減が可能となり、CO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</si>
  <si>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【対象設備の把握】
・竣工図等、対策実施済エリアの面積割合が分かる資料
【対策実施の把握】
・上記の対策を実施することが記載された「管理標準</t>
    </r>
    <r>
      <rPr>
        <vertAlign val="superscript"/>
        <sz val="10.5"/>
        <color theme="1"/>
        <rFont val="BIZ UDP明朝 Medium"/>
        <family val="1"/>
        <charset val="128"/>
      </rPr>
      <t>※2</t>
    </r>
    <r>
      <rPr>
        <sz val="10.5"/>
        <color theme="1"/>
        <rFont val="BIZ UDP明朝 Medium"/>
        <family val="1"/>
        <charset val="128"/>
      </rPr>
      <t>」等
・運転制御画面等、当該設備への対策実施が分かるデータ</t>
    </r>
    <phoneticPr fontId="2"/>
  </si>
  <si>
    <r>
      <t>室内の温度を緩和することで、空調のエネルギー消費量の低減が可能となり、CO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</si>
  <si>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【対象設備の把握】
・竣工図等、対策実施済エリアの面積割合が分かる資料
【対策実施の把握】
・上記の対策を実施することが記載された「管理標準</t>
    </r>
    <r>
      <rPr>
        <vertAlign val="superscript"/>
        <sz val="10.5"/>
        <color theme="1"/>
        <rFont val="BIZ UDP明朝 Medium"/>
        <family val="1"/>
        <charset val="128"/>
      </rPr>
      <t>※２</t>
    </r>
    <r>
      <rPr>
        <sz val="10.5"/>
        <color theme="1"/>
        <rFont val="BIZ UDP明朝 Medium"/>
        <family val="1"/>
        <charset val="128"/>
      </rPr>
      <t>」等
・室温測定記録、又は運転制御画面等、当該設備への対策実施が分かるデータ</t>
    </r>
    <phoneticPr fontId="2"/>
  </si>
  <si>
    <t>蒸気配管の継手やバルブ、スチームトラップ等から漏れがないか、定期的に点検し、故障箇所を補修する。 
蒸気配管の継手やバルブからの漏れは、目視、音、温度等により点検する。 
スチームトラップからの漏れは、目視、動作音、温度等を、点検チェッカー、精密診断システム、聴音棒等を使用して点検する。 
なお、「定期点検」とは、特定の設備（周辺機器含む）について一定の期間毎に計測機器等を使用して異常が無いか確認することをいう。一方で、「日常点検」とは、日常的に一定のルート上の設備等について目視等により異常が無いか確認することをいう。</t>
    <phoneticPr fontId="2"/>
  </si>
  <si>
    <r>
      <t>定期的に点検・清掃することで熱源のエネルギー消費量の増加を防ぐことができ、CO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</si>
  <si>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熱源機器の冷温水出口温度は、設計値又はピーク負荷時と同じ温度に年間通じて設定されていることが多い。季節や熱負荷状況に応じて、冷温水出口温度設定を調整することで、熱源機器のエネルギー消費量が低減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</si>
  <si>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変圧器を遮断することで、変圧器における無負荷損の削減が可能となり、CO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</si>
  <si>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【対策実施の把握】
・CO</t>
    </r>
    <r>
      <rPr>
        <vertAlign val="subscript"/>
        <sz val="10.5"/>
        <color theme="1"/>
        <rFont val="BIZ UDP明朝 Medium"/>
        <family val="1"/>
        <charset val="128"/>
      </rPr>
      <t>2</t>
    </r>
    <r>
      <rPr>
        <sz val="10.5"/>
        <color theme="1"/>
        <rFont val="BIZ UDP明朝 Medium"/>
        <family val="1"/>
        <charset val="128"/>
      </rPr>
      <t>削減推進会議議事録等、会議の実施状況が分かる資料</t>
    </r>
    <phoneticPr fontId="2"/>
  </si>
  <si>
    <r>
      <t>貯湯式電気温水器で、スケジュール制御又はタイマーによる夜間及び休日の電源停止</t>
    </r>
    <r>
      <rPr>
        <vertAlign val="superscript"/>
        <sz val="10.5"/>
        <color theme="1"/>
        <rFont val="BIZ UDP明朝 Medium"/>
        <family val="1"/>
        <charset val="128"/>
      </rPr>
      <t>※1</t>
    </r>
    <r>
      <rPr>
        <sz val="10.5"/>
        <color theme="1"/>
        <rFont val="BIZ UDP明朝 Medium"/>
        <family val="1"/>
        <charset val="128"/>
      </rPr>
      <t>を実施する。</t>
    </r>
    <phoneticPr fontId="2"/>
  </si>
  <si>
    <r>
      <t>【対策実施の把握】
・上記の対策を実施することが記載された「管理標準</t>
    </r>
    <r>
      <rPr>
        <vertAlign val="superscript"/>
        <sz val="10.5"/>
        <color theme="1"/>
        <rFont val="BIZ UDP明朝 Medium"/>
        <family val="1"/>
        <charset val="128"/>
      </rPr>
      <t>※3</t>
    </r>
    <r>
      <rPr>
        <sz val="10.5"/>
        <color theme="1"/>
        <rFont val="BIZ UDP明朝 Medium"/>
        <family val="1"/>
        <charset val="128"/>
      </rPr>
      <t>」等
・運転制御画面等、当該設備への対策実施が分かるデータ  
・対策実施割合が分かる資料</t>
    </r>
    <phoneticPr fontId="2"/>
  </si>
  <si>
    <r>
      <t>冷却塔ファンの80%以上</t>
    </r>
    <r>
      <rPr>
        <vertAlign val="superscript"/>
        <sz val="10.5"/>
        <color theme="1"/>
        <rFont val="BIZ UDP明朝 Medium"/>
        <family val="1"/>
        <charset val="128"/>
      </rPr>
      <t>※1</t>
    </r>
    <r>
      <rPr>
        <sz val="10.5"/>
        <color theme="1"/>
        <rFont val="BIZ UDP明朝 Medium"/>
        <family val="1"/>
        <charset val="128"/>
      </rPr>
      <t>で導入済みの場合</t>
    </r>
    <phoneticPr fontId="2"/>
  </si>
  <si>
    <r>
      <t>高効率ポンプを導入することで、水搬送に係るエネルギー消費量を低減することができ、CO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</si>
  <si>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t>・制御可能な照明エリアの20%未満で実施済みの場合
・対策の実施状況を把握していない場合</t>
    <phoneticPr fontId="2"/>
  </si>
  <si>
    <r>
      <t>・照明に係るエネルギー消費量が低減され、CO</t>
    </r>
    <r>
      <rPr>
        <vertAlign val="subscript"/>
        <sz val="10.5"/>
        <color theme="1"/>
        <rFont val="BIZ UDP明朝 Medium"/>
        <family val="1"/>
        <charset val="128"/>
      </rPr>
      <t>2</t>
    </r>
    <r>
      <rPr>
        <sz val="10.5"/>
        <color theme="1"/>
        <rFont val="BIZ UDP明朝 Medium"/>
        <family val="1"/>
        <charset val="128"/>
      </rPr>
      <t xml:space="preserve">排出量の削減につながる。  
・照明からの発熱量が低減するため、夏季冷房時の空調負荷が低減される。  
</t>
    </r>
    <phoneticPr fontId="2"/>
  </si>
  <si>
    <r>
      <t>高効率照明器具を導入することで、照明に係るエネルギー消費量を低減することができ、CO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</si>
  <si>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外気取入量調整することにより、空調負荷が低減され、CO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</si>
  <si>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空調エリアの総面積とは、空調されていて、かつCO</t>
    </r>
    <r>
      <rPr>
        <vertAlign val="subscript"/>
        <sz val="9"/>
        <color theme="1"/>
        <rFont val="BIZ UDP明朝 Medium"/>
        <family val="1"/>
        <charset val="128"/>
      </rPr>
      <t>2</t>
    </r>
    <r>
      <rPr>
        <sz val="9"/>
        <color theme="1"/>
        <rFont val="BIZ UDP明朝 Medium"/>
        <family val="1"/>
        <charset val="128"/>
      </rPr>
      <t>濃度管理が必要な場所の合計床面積とする。</t>
    </r>
    <phoneticPr fontId="2"/>
  </si>
  <si>
    <r>
      <t>換気風量を抑制することで、換気に係るエネルギー消費量が低減され、CO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</si>
  <si>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【対象設備の把握】
・対策実施済換気ファンの割合が分かる資料
【対策実施の把握】
・上記の対策を実施することがが記載された「管理標準</t>
    </r>
    <r>
      <rPr>
        <vertAlign val="superscript"/>
        <sz val="10.5"/>
        <color theme="1"/>
        <rFont val="BIZ UDP明朝 Medium"/>
        <family val="1"/>
        <charset val="128"/>
      </rPr>
      <t>※2</t>
    </r>
    <r>
      <rPr>
        <sz val="10.5"/>
        <color theme="1"/>
        <rFont val="BIZ UDP明朝 Medium"/>
        <family val="1"/>
        <charset val="128"/>
      </rPr>
      <t>」等
・運転制御画面等、当該設備への対策実施が分かるデータ</t>
    </r>
    <phoneticPr fontId="2"/>
  </si>
  <si>
    <r>
      <t>定期的にフィンコイルを洗浄し、付着した汚れを除去することで、空調に係るエネルギー消費量の増加が抑制され、CO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</si>
  <si>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送風効率や熱交換性能を維持することで、空気搬送エネルギーの増加を防ぐことができ、CO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</si>
  <si>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過剰な圧力の蒸気を生産することによる過剰な燃焼消費が抑制され、CO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</si>
  <si>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・運転台数や発停順位を調整することで、高効率運転が可能となり、CO</t>
    </r>
    <r>
      <rPr>
        <vertAlign val="subscript"/>
        <sz val="10.5"/>
        <color theme="1"/>
        <rFont val="BIZ UDP明朝 Medium"/>
        <family val="1"/>
        <charset val="128"/>
      </rPr>
      <t>2</t>
    </r>
    <r>
      <rPr>
        <sz val="10.5"/>
        <color theme="1"/>
        <rFont val="BIZ UDP明朝 Medium"/>
        <family val="1"/>
        <charset val="128"/>
      </rPr>
      <t>排出量の削減につながる。 
・機器効率が高い熱源機器を優先的に運転することで、より大きなCO</t>
    </r>
    <r>
      <rPr>
        <vertAlign val="subscript"/>
        <sz val="10.5"/>
        <color theme="1"/>
        <rFont val="BIZ UDP明朝 Medium"/>
        <family val="1"/>
        <charset val="128"/>
      </rPr>
      <t>2</t>
    </r>
    <r>
      <rPr>
        <sz val="10.5"/>
        <color theme="1"/>
        <rFont val="BIZ UDP明朝 Medium"/>
        <family val="1"/>
        <charset val="128"/>
      </rPr>
      <t xml:space="preserve">排出量の削減が期待できる。 
</t>
    </r>
    <phoneticPr fontId="2"/>
  </si>
  <si>
    <t>計画書の提出のみ</t>
    <rPh sb="0" eb="3">
      <t>ケイカクショ</t>
    </rPh>
    <rPh sb="4" eb="6">
      <t>テイシュツ</t>
    </rPh>
    <phoneticPr fontId="2"/>
  </si>
  <si>
    <t>台帳を整備している</t>
    <rPh sb="0" eb="2">
      <t>ダイチョウ</t>
    </rPh>
    <rPh sb="3" eb="5">
      <t>セイビ</t>
    </rPh>
    <phoneticPr fontId="2"/>
  </si>
  <si>
    <t>・冷却水の温度設定値を可能な限り引き下げて（調整して）いる場合
・温度設定値の引き下げに関して、メーカーを含めて検討したが、現状の設定値が適切であると判断した場合</t>
    <rPh sb="22" eb="24">
      <t>チョウセイ</t>
    </rPh>
    <rPh sb="62" eb="64">
      <t>ゲンジョウ</t>
    </rPh>
    <rPh sb="65" eb="68">
      <t>セッテイチ</t>
    </rPh>
    <rPh sb="68" eb="69">
      <t>ゲンネ</t>
    </rPh>
    <rPh sb="69" eb="71">
      <t>テキセツ</t>
    </rPh>
    <rPh sb="75" eb="77">
      <t>ハンダン</t>
    </rPh>
    <phoneticPr fontId="2"/>
  </si>
  <si>
    <t>保温カバー等によりボイラー及び蒸気使用機器（空調機、厨房、ランドリー、滅菌装置等）周辺の蒸気バルブ及びフランジを保温する。</t>
    <rPh sb="56" eb="58">
      <t>ホオン</t>
    </rPh>
    <phoneticPr fontId="2"/>
  </si>
  <si>
    <t xml:space="preserve">・居室（執務室、会議室、応接室、休憩室等）に温度計を設置して室内温度を確認する。 
・夏季の室内温度を26℃以上に緩和する。 
・冬季の室内温度を22℃以下に緩和する。 
</t>
    <phoneticPr fontId="2"/>
  </si>
  <si>
    <t xml:space="preserve">・居室以外（共用部等）の室内に温度計を設置して室内温度を確認する。 
・夏季の室内温度を26℃以上に緩和する。 
・冬季の室内温度を22℃以下に緩和する。 
</t>
    <rPh sb="3" eb="5">
      <t>イガイ</t>
    </rPh>
    <rPh sb="6" eb="9">
      <t>キョウヨウブ</t>
    </rPh>
    <rPh sb="9" eb="10">
      <t>トウ</t>
    </rPh>
    <rPh sb="12" eb="14">
      <t>シツナイ</t>
    </rPh>
    <phoneticPr fontId="2"/>
  </si>
  <si>
    <t>エネルギー使用比率が僅かな場合であっても、保有設備には必ずチェックを入れてください。</t>
    <rPh sb="5" eb="7">
      <t>シヨウ</t>
    </rPh>
    <rPh sb="7" eb="9">
      <t>ヒリツ</t>
    </rPh>
    <rPh sb="10" eb="11">
      <t>ワズ</t>
    </rPh>
    <rPh sb="13" eb="15">
      <t>バアイ</t>
    </rPh>
    <rPh sb="21" eb="23">
      <t>ホユウ</t>
    </rPh>
    <rPh sb="23" eb="25">
      <t>セツビ</t>
    </rPh>
    <rPh sb="27" eb="28">
      <t>カナラ</t>
    </rPh>
    <rPh sb="34" eb="35">
      <t>イ</t>
    </rPh>
    <phoneticPr fontId="2"/>
  </si>
  <si>
    <t>60%以上で導入済み</t>
    <phoneticPr fontId="2"/>
  </si>
  <si>
    <t>60%以上で実施済み</t>
    <phoneticPr fontId="2"/>
  </si>
  <si>
    <t>＜具体的な設備名＞</t>
    <rPh sb="1" eb="4">
      <t>グタイテキ</t>
    </rPh>
    <rPh sb="5" eb="7">
      <t>セツビ</t>
    </rPh>
    <rPh sb="7" eb="8">
      <t>メイ</t>
    </rPh>
    <phoneticPr fontId="2"/>
  </si>
  <si>
    <t>概ね5年以内に導入</t>
    <rPh sb="0" eb="1">
      <t>オオム</t>
    </rPh>
    <rPh sb="3" eb="4">
      <t>ネン</t>
    </rPh>
    <rPh sb="4" eb="6">
      <t>イナイ</t>
    </rPh>
    <rPh sb="7" eb="9">
      <t>ドウニュウ</t>
    </rPh>
    <phoneticPr fontId="2"/>
  </si>
  <si>
    <t>半数以上で5年以内に導入</t>
    <rPh sb="0" eb="2">
      <t>ハンスウ</t>
    </rPh>
    <rPh sb="2" eb="4">
      <t>イジョウ</t>
    </rPh>
    <rPh sb="6" eb="7">
      <t>ネン</t>
    </rPh>
    <rPh sb="7" eb="9">
      <t>イナイ</t>
    </rPh>
    <rPh sb="10" eb="12">
      <t>ドウニュウ</t>
    </rPh>
    <phoneticPr fontId="2"/>
  </si>
  <si>
    <t>半数以上で10年以内に導入</t>
    <rPh sb="0" eb="2">
      <t>ハンスウ</t>
    </rPh>
    <rPh sb="2" eb="4">
      <t>イジョウ</t>
    </rPh>
    <rPh sb="7" eb="8">
      <t>ネン</t>
    </rPh>
    <rPh sb="8" eb="10">
      <t>イナイ</t>
    </rPh>
    <rPh sb="11" eb="13">
      <t>ドウニュウ</t>
    </rPh>
    <phoneticPr fontId="2"/>
  </si>
  <si>
    <t>半数以上で10年より前に導入</t>
    <rPh sb="0" eb="2">
      <t>ハンスウ</t>
    </rPh>
    <rPh sb="2" eb="4">
      <t>イジョウ</t>
    </rPh>
    <rPh sb="7" eb="8">
      <t>ネン</t>
    </rPh>
    <rPh sb="10" eb="11">
      <t>マエ</t>
    </rPh>
    <rPh sb="12" eb="14">
      <t>ドウニュウ</t>
    </rPh>
    <phoneticPr fontId="2"/>
  </si>
  <si>
    <t>5年以内に導入（更新）された機器の割合が50%以上である場合</t>
    <phoneticPr fontId="2"/>
  </si>
  <si>
    <t>10年以内に導入（更新）された機器の割合が50%以上である場合</t>
    <phoneticPr fontId="2"/>
  </si>
  <si>
    <t>10年より前に導入（更新）された機器の割合が50%以上である場合</t>
    <rPh sb="2" eb="3">
      <t>ネン</t>
    </rPh>
    <rPh sb="5" eb="6">
      <t>マエ</t>
    </rPh>
    <phoneticPr fontId="2"/>
  </si>
  <si>
    <t>機器の導入（更新）時期や性能を把握していない場合</t>
    <phoneticPr fontId="2"/>
  </si>
  <si>
    <t>10年以内に導入（更新）された機器の割合が50%以上である場合</t>
    <phoneticPr fontId="2"/>
  </si>
  <si>
    <t>機器の導入（更新）時期や性能を把握していない場合</t>
    <phoneticPr fontId="2"/>
  </si>
  <si>
    <t>※2</t>
    <phoneticPr fontId="2"/>
  </si>
  <si>
    <t>根拠資料の例</t>
    <phoneticPr fontId="2"/>
  </si>
  <si>
    <t xml:space="preserve">【対象設備の把握】
・設備台帳（機器の仕様、設置年月、設置場所、メーカー、性能・効率及びその測定履歴、故障・交換等のメンテナンス履歴等を記載した資料）
・当該設備の納入仕様書　等 </t>
    <phoneticPr fontId="2"/>
  </si>
  <si>
    <t>※１</t>
    <phoneticPr fontId="2"/>
  </si>
  <si>
    <t>※２</t>
    <phoneticPr fontId="2"/>
  </si>
  <si>
    <r>
      <t>熱源機器（蒸気ボイラーを除く</t>
    </r>
    <r>
      <rPr>
        <vertAlign val="superscript"/>
        <sz val="10.5"/>
        <color theme="1"/>
        <rFont val="BIZ UDP明朝 Medium"/>
        <family val="1"/>
        <charset val="128"/>
      </rPr>
      <t>※１</t>
    </r>
    <r>
      <rPr>
        <sz val="10.5"/>
        <color theme="1"/>
        <rFont val="BIZ UDP明朝 Medium"/>
        <family val="1"/>
        <charset val="128"/>
      </rPr>
      <t>）を更新する際には、可能な限り効率の良い機器を採用する。</t>
    </r>
    <phoneticPr fontId="2"/>
  </si>
  <si>
    <r>
      <t>高効率熱源機器を導入することにより、熱源のエネルギー消費量を低減できるため、CO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</si>
  <si>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t>5年以内に導入（更新）された機器の割合が50%以上である場合</t>
    <phoneticPr fontId="2"/>
  </si>
  <si>
    <t>この設問は蒸気ボイラーを除く熱源機器に関する設問です。高効率蒸気ボイラーの導入に関する設問は、対策番号【１７】により回答ください。</t>
    <phoneticPr fontId="2"/>
  </si>
  <si>
    <r>
      <t>蒸気ボイラー</t>
    </r>
    <r>
      <rPr>
        <vertAlign val="superscript"/>
        <sz val="10.5"/>
        <color theme="1"/>
        <rFont val="BIZ UDP明朝 Medium"/>
        <family val="1"/>
        <charset val="128"/>
      </rPr>
      <t>※１</t>
    </r>
    <r>
      <rPr>
        <sz val="10.5"/>
        <color theme="1"/>
        <rFont val="BIZ UDP明朝 Medium"/>
        <family val="1"/>
        <charset val="128"/>
      </rPr>
      <t>を更新する際には、可能な限りエコノマイザー等の排熱回収装置が導入された効率の良い機器を採用する。</t>
    </r>
    <phoneticPr fontId="2"/>
  </si>
  <si>
    <r>
      <t>高効率蒸気ボイラーを導入することにより、蒸気ボイラーのエネルギー消費量の低減が可能となり、CO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</si>
  <si>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t>5年以内に導入（更新）された機器の割合が50%以上である場合</t>
    <phoneticPr fontId="2"/>
  </si>
  <si>
    <t>10年以内に導入（更新）された機器の割合が50%以上である場合</t>
    <phoneticPr fontId="2"/>
  </si>
  <si>
    <t>機器の導入（更新）時期や性能を把握していない場合</t>
    <phoneticPr fontId="2"/>
  </si>
  <si>
    <t>根拠資料の例</t>
    <phoneticPr fontId="2"/>
  </si>
  <si>
    <t>【対象設備の把握】
・設備台帳（設備機器の仕様、設置年月、設置場所、メーカー、性能・効率及びその測定履歴、故障・交換等のメンテナンス履歴等を記載した資料）
・当該設備の納入仕様書　等</t>
    <phoneticPr fontId="2"/>
  </si>
  <si>
    <t>※１</t>
    <phoneticPr fontId="2"/>
  </si>
  <si>
    <t>※2</t>
    <phoneticPr fontId="2"/>
  </si>
  <si>
    <t>5年以内に導入（更新）された機器の割合が50%以上である場合</t>
    <phoneticPr fontId="2"/>
  </si>
  <si>
    <t>10年以内に導入（更新）された機器の割合が50%以上である場合</t>
    <phoneticPr fontId="2"/>
  </si>
  <si>
    <t>機器の導入（更新）時期や性能を把握していない場合</t>
    <phoneticPr fontId="2"/>
  </si>
  <si>
    <r>
      <t>パッケージ形空調機</t>
    </r>
    <r>
      <rPr>
        <vertAlign val="superscript"/>
        <sz val="10.5"/>
        <color theme="1"/>
        <rFont val="BIZ UDP明朝 Medium"/>
        <family val="1"/>
        <charset val="128"/>
      </rPr>
      <t>※１</t>
    </r>
    <r>
      <rPr>
        <sz val="10.5"/>
        <color theme="1"/>
        <rFont val="BIZ UDP明朝 Medium"/>
        <family val="1"/>
        <charset val="128"/>
      </rPr>
      <t>を更新する際には、可能な限り効率の良い機器を採用する。</t>
    </r>
    <phoneticPr fontId="2"/>
  </si>
  <si>
    <r>
      <t>高効率パッケージ形空調機を導入することにより、空調に係るエネルギー消費量を低減できるため、CO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</si>
  <si>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t>根拠資料の例</t>
    <phoneticPr fontId="2"/>
  </si>
  <si>
    <t>※1</t>
    <phoneticPr fontId="2"/>
  </si>
  <si>
    <r>
      <t>高効率空調機を導入することにより、空気搬送に係るエネルギー消費量を低減できるため、CO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</si>
  <si>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t>5年以内に導入（更新）された機器の割合が50%以上である場合</t>
    <phoneticPr fontId="2"/>
  </si>
  <si>
    <t>10年以内に導入（更新）された機器の割合が50%以上である場合</t>
    <phoneticPr fontId="2"/>
  </si>
  <si>
    <t>空調機の60%以上に導入済みの場合</t>
  </si>
  <si>
    <t>空調機の40%以上に導入済みの場合</t>
  </si>
  <si>
    <t>空調機の20%以上に導入済みの場合</t>
  </si>
  <si>
    <t>・空調機の20%未満に導入済みの場合
・対策の実施状況を把握していない場合</t>
    <rPh sb="20" eb="22">
      <t>タイサク</t>
    </rPh>
    <rPh sb="23" eb="27">
      <t>ジッシジョウキョウ</t>
    </rPh>
    <phoneticPr fontId="2"/>
  </si>
  <si>
    <r>
      <t>空調機の80%以上</t>
    </r>
    <r>
      <rPr>
        <vertAlign val="superscript"/>
        <sz val="10.5"/>
        <color theme="1"/>
        <rFont val="BIZ UDP明朝 Medium"/>
        <family val="1"/>
        <charset val="128"/>
      </rPr>
      <t>※2</t>
    </r>
    <r>
      <rPr>
        <sz val="10.5"/>
        <color theme="1"/>
        <rFont val="BIZ UDP明朝 Medium"/>
        <family val="1"/>
        <charset val="128"/>
      </rPr>
      <t>に導入済みの場合</t>
    </r>
    <phoneticPr fontId="2"/>
  </si>
  <si>
    <t>【対策実施の把握】
・当該システムの導入割合・運用状況が確認できる資料 
・運転制御画面等、当該設備への対策実施が分かるデータ</t>
    <phoneticPr fontId="2"/>
  </si>
  <si>
    <t>※２</t>
    <phoneticPr fontId="2"/>
  </si>
  <si>
    <t>空調機のファンの電動機出力又は台数（出力による判断が困難な場合）により判断する。</t>
    <phoneticPr fontId="2"/>
  </si>
  <si>
    <t>5年以内に導入（更新）された機器の割合が50%以上である場合</t>
    <phoneticPr fontId="2"/>
  </si>
  <si>
    <t>10年以内に導入（更新）された機器の割合が50%以上である場合</t>
    <phoneticPr fontId="2"/>
  </si>
  <si>
    <t>※</t>
  </si>
  <si>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t>
    </r>
    <rPh sb="36" eb="37">
      <t>ナド</t>
    </rPh>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</si>
  <si>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
・運転制御画面等、当該設備への対策実施が分かるデータ</t>
    </r>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</si>
  <si>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 xml:space="preserve">」等
・運転制御画面等、当該設備への対策実施が分かるデータ
</t>
    </r>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</si>
  <si>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 
・点検・清掃記録</t>
    </r>
    <phoneticPr fontId="2"/>
  </si>
  <si>
    <r>
      <t>【対策実施の把握】
・保温の状態が分かる資料（代表個所の写真でもよい）
・蒸気配管系統図、保温施工記録等、バルブ・フランジの総数</t>
    </r>
    <r>
      <rPr>
        <vertAlign val="superscript"/>
        <sz val="10.5"/>
        <color theme="1"/>
        <rFont val="BIZ UDP明朝 Medium"/>
        <family val="1"/>
        <charset val="128"/>
      </rPr>
      <t>※</t>
    </r>
    <r>
      <rPr>
        <sz val="10.5"/>
        <color theme="1"/>
        <rFont val="BIZ UDP明朝 Medium"/>
        <family val="1"/>
        <charset val="128"/>
      </rPr>
      <t xml:space="preserve">に対する保温実施済数の比率が分かる資料 </t>
    </r>
    <rPh sb="37" eb="39">
      <t>ジョウキ</t>
    </rPh>
    <rPh sb="39" eb="41">
      <t>ハイカン</t>
    </rPh>
    <rPh sb="41" eb="44">
      <t>ケイトウズ</t>
    </rPh>
    <rPh sb="45" eb="47">
      <t>ホオン</t>
    </rPh>
    <rPh sb="47" eb="49">
      <t>セコウ</t>
    </rPh>
    <rPh sb="49" eb="51">
      <t>キロク</t>
    </rPh>
    <rPh sb="51" eb="52">
      <t>トウ</t>
    </rPh>
    <phoneticPr fontId="2"/>
  </si>
  <si>
    <r>
      <t>【対策実施の把握】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
・洗浄記録</t>
    </r>
    <rPh sb="36" eb="37">
      <t>ナド</t>
    </rPh>
    <phoneticPr fontId="2"/>
  </si>
  <si>
    <r>
      <t>誘導灯の総器具数に対して80%以上</t>
    </r>
    <r>
      <rPr>
        <vertAlign val="superscript"/>
        <sz val="10.5"/>
        <color theme="1"/>
        <rFont val="BIZ UDP明朝 Medium"/>
        <family val="1"/>
        <charset val="128"/>
      </rPr>
      <t>※</t>
    </r>
    <r>
      <rPr>
        <sz val="10.5"/>
        <color theme="1"/>
        <rFont val="BIZ UDP明朝 Medium"/>
        <family val="1"/>
        <charset val="128"/>
      </rPr>
      <t>で導入済みの場合</t>
    </r>
    <phoneticPr fontId="2"/>
  </si>
  <si>
    <r>
      <t>【対象設備の把握】
・竣工図等、対策実施済エリアの面積割合が分かる資料
【対策実施の把握】
・上記の対策を実施することが記載された「管理標準</t>
    </r>
    <r>
      <rPr>
        <vertAlign val="superscript"/>
        <sz val="10.5"/>
        <color theme="1"/>
        <rFont val="BIZ UDP明朝 Medium"/>
        <family val="1"/>
        <charset val="128"/>
      </rPr>
      <t>※</t>
    </r>
    <r>
      <rPr>
        <sz val="10.5"/>
        <color theme="1"/>
        <rFont val="BIZ UDP明朝 Medium"/>
        <family val="1"/>
        <charset val="128"/>
      </rPr>
      <t>」等
・運転制御画面等、当該設備への対策実施が分かるデータ</t>
    </r>
    <phoneticPr fontId="2"/>
  </si>
  <si>
    <t>20％未満又は把握していない</t>
  </si>
  <si>
    <t>・バルブ・フランジの概ね20％未満が保温されている場合
・対策の実施状況を把握していない場合</t>
    <rPh sb="18" eb="20">
      <t>ホオン</t>
    </rPh>
    <phoneticPr fontId="2"/>
  </si>
  <si>
    <t>・照明の２0%未満でLEDを導入している場合
・対策の実施状況を把握していない場合</t>
    <rPh sb="7" eb="9">
      <t>ミマン</t>
    </rPh>
    <rPh sb="20" eb="22">
      <t>バアイ</t>
    </rPh>
    <rPh sb="29" eb="31">
      <t>ジョウキョウ</t>
    </rPh>
    <rPh sb="40" eb="41">
      <t>ゴウ</t>
    </rPh>
    <phoneticPr fontId="2"/>
  </si>
  <si>
    <t>・居室の照明の２0%未満で間引き・調光等を実施している場合
・対策の実施状況を把握していない場合</t>
    <rPh sb="4" eb="6">
      <t>ショウメイ</t>
    </rPh>
    <rPh sb="10" eb="12">
      <t>ミマン</t>
    </rPh>
    <rPh sb="13" eb="15">
      <t>マビ</t>
    </rPh>
    <rPh sb="17" eb="19">
      <t>チョウコウ</t>
    </rPh>
    <rPh sb="19" eb="20">
      <t>トウ</t>
    </rPh>
    <rPh sb="21" eb="23">
      <t>ジッシ</t>
    </rPh>
    <rPh sb="27" eb="29">
      <t>バアイ</t>
    </rPh>
    <phoneticPr fontId="2"/>
  </si>
  <si>
    <t>割合は、給湯器の給湯加熱能力、又は台数（給湯加熱能力による判断が困難な場合）により判断する。
なお、5年より前に導入された機器であっても、下表に示す給湯器を採用している場合は、5年以内に導入された機器と同様に高効率機器として算定できる。</t>
    <rPh sb="74" eb="77">
      <t>キュウトウキ</t>
    </rPh>
    <phoneticPr fontId="2"/>
  </si>
  <si>
    <t>割合は、ポンプの電動機出力、又は台数（出力による判断が困難な場合）により判断する。
なお、5年より前に導入された機器であっても、下表に示すモーターを採用している場合は、5年以内に導入された機器と同様に高効率機器として算定できる。</t>
    <rPh sb="19" eb="21">
      <t>シュツリョク</t>
    </rPh>
    <rPh sb="74" eb="76">
      <t>サイヨウ</t>
    </rPh>
    <rPh sb="80" eb="82">
      <t>バアイ</t>
    </rPh>
    <phoneticPr fontId="2"/>
  </si>
  <si>
    <t>換気ファンに（空調機に設置されているものを除く）、各室の必要換気量に応じたスケジュール制御又はインバータ制御を導入する等（手動による制御を含む）、換気風量の抑制を実施する。</t>
    <phoneticPr fontId="2"/>
  </si>
  <si>
    <t>換気用ファン（空調機に設置されているものを除く）を更新する際には、可能な限り効率の良い機器を採用する。</t>
    <rPh sb="7" eb="10">
      <t>クウチョウキ</t>
    </rPh>
    <rPh sb="11" eb="13">
      <t>セッチ</t>
    </rPh>
    <rPh sb="21" eb="22">
      <t>ノゾ</t>
    </rPh>
    <phoneticPr fontId="2"/>
  </si>
  <si>
    <t>割合は、換気用ファン（空調機に設置されているものを除く）の電動機出力、又は台数（出力による判断が困難な場合）により判断する。
なお、5年より前に導入された機器であっても、下表に示す機器は、5年以内に導入された機器と同様に高効率機器として算定できる。</t>
    <phoneticPr fontId="2"/>
  </si>
  <si>
    <t>割合は、空調機のファンの電動機出力、又は空調機の台数（出力による判断が困難な場合）により判断する。
なお、5年より前に導入された機器であっても、下表に示す空調機は、5年以内に導入された機器と同様に高効率機器として算定できる。</t>
    <rPh sb="27" eb="29">
      <t>シュツリョク</t>
    </rPh>
    <rPh sb="32" eb="34">
      <t>ハンダン</t>
    </rPh>
    <rPh sb="35" eb="37">
      <t>コンナン</t>
    </rPh>
    <rPh sb="38" eb="40">
      <t>バアイ</t>
    </rPh>
    <rPh sb="77" eb="80">
      <t>クウチョウキ</t>
    </rPh>
    <phoneticPr fontId="2"/>
  </si>
  <si>
    <t>割合は、パッケージ形空調機の冷房能力により判断する。
ただし、冷房能力により判断しがたい場合は、台数により判断しても構わない。
なお、5年より前に導入された機器であっても、下表に示すパッケージ形空調機は、5年以内に導入された機器と同様に高効率機器として算定できる。</t>
    <rPh sb="31" eb="35">
      <t>レイボウノウリョク</t>
    </rPh>
    <rPh sb="96" eb="97">
      <t>ガタ</t>
    </rPh>
    <rPh sb="97" eb="100">
      <t>クウチョウキ</t>
    </rPh>
    <phoneticPr fontId="2"/>
  </si>
  <si>
    <t>割合は、冷却塔のファンの電動機出力により判断する。
ただし、出力により判断しがたい場合は、台数により判断しても構わない。
なお、5年より前に導入された機器であっても、下表に示すモーターを採用している場合は、5年以内に導入された機器と同様に高効率機器として算定できる。</t>
    <rPh sb="30" eb="32">
      <t>シュツリョク</t>
    </rPh>
    <rPh sb="93" eb="95">
      <t>サイヨウ</t>
    </rPh>
    <rPh sb="99" eb="101">
      <t>バアイ</t>
    </rPh>
    <phoneticPr fontId="2"/>
  </si>
  <si>
    <t>割合は、蒸気ボイラーの定格エネルギー消費量、又は台数（定格エネルギー消費量による判断が困難な場合）により判断する。
なお、5年より前に導入された機器であっても、下表に示す蒸気ボイラーを採用している場合は、5年以内に導入された機器と同様に高効率機器として算定できる。</t>
    <rPh sb="85" eb="87">
      <t>ジョウキ</t>
    </rPh>
    <phoneticPr fontId="2"/>
  </si>
  <si>
    <t>熱源機器（蒸気ボイラーを除く）のコンデンサ及びエバポレータの清掃、伝熱面の清掃及びスケール除去、バーナーノズルの点検等を適切な頻度で実施する。</t>
    <rPh sb="5" eb="7">
      <t>ジョウキ</t>
    </rPh>
    <rPh sb="12" eb="13">
      <t>ノゾ</t>
    </rPh>
    <phoneticPr fontId="2"/>
  </si>
  <si>
    <t>・冷却水の温度設定値の調整を検討していない場合
・対策の実施状況を把握していない場合</t>
    <rPh sb="14" eb="16">
      <t>ケントウ</t>
    </rPh>
    <phoneticPr fontId="2"/>
  </si>
  <si>
    <t>割合は、熱源機器の総冷暖房能力により判断する。
ただし、容量により判断しがたい場合は、台数により判断しても構わない。
なお、5年より前に導入された機器であっても、下表に示す高効率熱源機器は、5年以内に導入された機器と同様に高効率機器として算定できる。</t>
    <rPh sb="18" eb="20">
      <t>ハンダン</t>
    </rPh>
    <rPh sb="63" eb="64">
      <t>ネン</t>
    </rPh>
    <rPh sb="96" eb="97">
      <t>ネン</t>
    </rPh>
    <rPh sb="97" eb="99">
      <t>イナイ</t>
    </rPh>
    <phoneticPr fontId="2"/>
  </si>
  <si>
    <t>割合は、変圧器の容量により判断する。（おおよその判断で構わない）
ただし、容量により判断しがたい場合は、台数により判断しても構わない。
なお、下表に示す変圧器は、5年以内または10年以内に導入された機器と同様に高効率機器として算定できる。</t>
    <rPh sb="37" eb="39">
      <t>ヨウリョウ</t>
    </rPh>
    <rPh sb="42" eb="44">
      <t>ハンダン</t>
    </rPh>
    <rPh sb="48" eb="50">
      <t>バアイ</t>
    </rPh>
    <rPh sb="62" eb="63">
      <t>カマ</t>
    </rPh>
    <phoneticPr fontId="2"/>
  </si>
  <si>
    <r>
      <t>5年以内に導入（更新）された機器の割合</t>
    </r>
    <r>
      <rPr>
        <vertAlign val="superscript"/>
        <sz val="10.5"/>
        <color theme="1"/>
        <rFont val="BIZ UDP明朝 Medium"/>
        <family val="1"/>
        <charset val="128"/>
      </rPr>
      <t>※</t>
    </r>
    <r>
      <rPr>
        <sz val="10.5"/>
        <color theme="1"/>
        <rFont val="BIZ UDP明朝 Medium"/>
        <family val="1"/>
        <charset val="128"/>
      </rPr>
      <t>が80%以上である場合</t>
    </r>
    <rPh sb="1" eb="2">
      <t>ネン</t>
    </rPh>
    <rPh sb="2" eb="4">
      <t>イナイ</t>
    </rPh>
    <rPh sb="8" eb="10">
      <t>コウシン</t>
    </rPh>
    <phoneticPr fontId="2"/>
  </si>
  <si>
    <r>
      <t>空調機</t>
    </r>
    <r>
      <rPr>
        <vertAlign val="superscript"/>
        <sz val="10.5"/>
        <color theme="1"/>
        <rFont val="BIZ UDP明朝 Medium"/>
        <family val="1"/>
        <charset val="128"/>
      </rPr>
      <t>※1</t>
    </r>
    <r>
      <rPr>
        <sz val="10.5"/>
        <color theme="1"/>
        <rFont val="BIZ UDP明朝 Medium"/>
        <family val="1"/>
        <charset val="128"/>
      </rPr>
      <t>のファンをインバータ制御又はダンパの開度制御（内温度又は還気温度による自動制御）する変風量システムを導入する。</t>
    </r>
    <phoneticPr fontId="2"/>
  </si>
  <si>
    <r>
      <t>・空調機（エアハンドリングユニット、ファンコイルユニット等）</t>
    </r>
    <r>
      <rPr>
        <vertAlign val="superscript"/>
        <sz val="10.5"/>
        <color theme="1"/>
        <rFont val="BIZ UDP明朝 Medium"/>
        <family val="1"/>
        <charset val="128"/>
      </rPr>
      <t>※1</t>
    </r>
    <r>
      <rPr>
        <sz val="10.5"/>
        <color theme="1"/>
        <rFont val="BIZ UDP明朝 Medium"/>
        <family val="1"/>
        <charset val="128"/>
      </rPr>
      <t>を更新する際には、可能な限り効率の良い機器を採用する。
・モータやフィルターの圧損等、総合的に考慮する。</t>
    </r>
    <phoneticPr fontId="2"/>
  </si>
  <si>
    <r>
      <t>5年以内に導入（更新）された機器の割合</t>
    </r>
    <r>
      <rPr>
        <vertAlign val="superscript"/>
        <sz val="10.5"/>
        <color theme="1"/>
        <rFont val="BIZ UDP明朝 Medium"/>
        <family val="1"/>
        <charset val="128"/>
      </rPr>
      <t>※2</t>
    </r>
    <r>
      <rPr>
        <sz val="10.5"/>
        <color theme="1"/>
        <rFont val="BIZ UDP明朝 Medium"/>
        <family val="1"/>
        <charset val="128"/>
      </rPr>
      <t>が80%以上である場合</t>
    </r>
    <rPh sb="1" eb="2">
      <t>ネン</t>
    </rPh>
    <rPh sb="2" eb="4">
      <t>イナイ</t>
    </rPh>
    <rPh sb="8" eb="10">
      <t>コウシン</t>
    </rPh>
    <phoneticPr fontId="2"/>
  </si>
  <si>
    <r>
      <t>5年以内に導入（更新）された機器の割合</t>
    </r>
    <r>
      <rPr>
        <vertAlign val="superscript"/>
        <sz val="10.5"/>
        <color theme="1"/>
        <rFont val="BIZ UDP明朝 Medium"/>
        <family val="1"/>
        <charset val="128"/>
      </rPr>
      <t>※２</t>
    </r>
    <r>
      <rPr>
        <sz val="10.5"/>
        <color theme="1"/>
        <rFont val="BIZ UDP明朝 Medium"/>
        <family val="1"/>
        <charset val="128"/>
      </rPr>
      <t>が80%以上である場合</t>
    </r>
    <rPh sb="1" eb="2">
      <t>ネン</t>
    </rPh>
    <rPh sb="2" eb="4">
      <t>イナイ</t>
    </rPh>
    <rPh sb="8" eb="10">
      <t>コウシン</t>
    </rPh>
    <phoneticPr fontId="2"/>
  </si>
  <si>
    <t>「工場等におけるエネルギーの使用の合理化に関する事業者の判断の基準」（令和2年4月1日一部改正、経済産業省）に基づき、事業者自らがエネルギー使用設備のエネルギー使用合理化のための管理要領（運転管理、計測・記録、保守・点検）を定めた「管理マニュアル」。</t>
    <phoneticPr fontId="2"/>
  </si>
  <si>
    <t>・冷凍機がない場合
・空冷式の冷凍機等、冷却水の温度を調節する必要がない場合</t>
    <rPh sb="11" eb="14">
      <t>クウレイシキ</t>
    </rPh>
    <rPh sb="15" eb="17">
      <t>レイトウ</t>
    </rPh>
    <rPh sb="17" eb="18">
      <t>キ</t>
    </rPh>
    <rPh sb="18" eb="19">
      <t>トウ</t>
    </rPh>
    <rPh sb="20" eb="23">
      <t>レイキャクスイ</t>
    </rPh>
    <rPh sb="24" eb="26">
      <t>オンド</t>
    </rPh>
    <rPh sb="27" eb="29">
      <t>チョウセツ</t>
    </rPh>
    <rPh sb="31" eb="33">
      <t>ヒツヨウ</t>
    </rPh>
    <rPh sb="36" eb="38">
      <t>バアイ</t>
    </rPh>
    <phoneticPr fontId="2"/>
  </si>
  <si>
    <t>※</t>
    <phoneticPr fontId="2"/>
  </si>
  <si>
    <t xml:space="preserve">中間期や冬季にも冷水を利用する場合は、フリークーリングシステムの導入を検討する。 
フリークーリングシステムとは、中間期や冬期に、冷凍機の運転をせずに、冷却塔にて冷水を製造するシステムである。 
夏季以外でも外気温度が高い等、地域の特性により、フリークーリングシステムで冷水を取り出すことが難しい場合は、冷水温度を15℃程度に上げて利用する等の工夫が必要となる。 
</t>
    <rPh sb="98" eb="100">
      <t>カキ</t>
    </rPh>
    <rPh sb="100" eb="102">
      <t>イガイ</t>
    </rPh>
    <rPh sb="104" eb="108">
      <t>ガイキオンド</t>
    </rPh>
    <rPh sb="109" eb="110">
      <t>タカ</t>
    </rPh>
    <rPh sb="111" eb="112">
      <t>トウ</t>
    </rPh>
    <rPh sb="113" eb="115">
      <t>チイキ</t>
    </rPh>
    <rPh sb="116" eb="118">
      <t>トクセイ</t>
    </rPh>
    <rPh sb="170" eb="171">
      <t>トウ</t>
    </rPh>
    <phoneticPr fontId="2"/>
  </si>
  <si>
    <r>
      <t>冷却塔にて冷水を製造することで、熱源エネルギーを低減することができ、CO</t>
    </r>
    <r>
      <rPr>
        <vertAlign val="subscript"/>
        <sz val="10.5"/>
        <color theme="1"/>
        <rFont val="BIZ UDP明朝 Medium"/>
        <family val="1"/>
        <charset val="128"/>
      </rPr>
      <t>2</t>
    </r>
    <r>
      <rPr>
        <sz val="10.5"/>
        <color theme="1"/>
        <rFont val="BIZ UDP明朝 Medium"/>
        <family val="1"/>
        <charset val="128"/>
      </rPr>
      <t xml:space="preserve">排出量の削減につながる。
</t>
    </r>
    <phoneticPr fontId="2"/>
  </si>
  <si>
    <t>フリークーリングシステムを導入済みの場合</t>
    <phoneticPr fontId="2"/>
  </si>
  <si>
    <t>フリークーリングシステムが有効でない場合等
例：外気温度が高く、冷水を取り出すことが難しい環境の場合</t>
    <rPh sb="13" eb="15">
      <t>ユウコウ</t>
    </rPh>
    <rPh sb="18" eb="20">
      <t>バアイ</t>
    </rPh>
    <rPh sb="20" eb="21">
      <t>トウ</t>
    </rPh>
    <rPh sb="22" eb="23">
      <t>レイ</t>
    </rPh>
    <rPh sb="29" eb="30">
      <t>タカ</t>
    </rPh>
    <rPh sb="45" eb="47">
      <t>カンキョウ</t>
    </rPh>
    <rPh sb="48" eb="50">
      <t>バアイ</t>
    </rPh>
    <phoneticPr fontId="2"/>
  </si>
  <si>
    <t>気流感創出ファン等とは、シーリングファン・エアスイングファン・パーソナル吹出等、人体周り若しくは室内の空気を対流させ気流を発生させることで、居室環境の改善及び冷暖房効率の向上が可能なものとする。</t>
    <phoneticPr fontId="2"/>
  </si>
  <si>
    <t>照明器具の床面積又は定格消費電力、台数（床面積及び定格消費電力による判断が困難な場合）の割合により判断する。（概ねの判断でよい）</t>
    <phoneticPr fontId="2"/>
  </si>
  <si>
    <t>「目標設定型排出量取引制度における優良大規模事業所の認定ガイドライン（第一区分事業所）」より作成</t>
    <rPh sb="46" eb="48">
      <t>サクセイ</t>
    </rPh>
    <phoneticPr fontId="2"/>
  </si>
  <si>
    <r>
      <t>熱源機器（蒸気ボイラーを除く</t>
    </r>
    <r>
      <rPr>
        <vertAlign val="superscript"/>
        <sz val="10.5"/>
        <color theme="1"/>
        <rFont val="BIZ UDP明朝 Medium"/>
        <family val="1"/>
        <charset val="128"/>
      </rPr>
      <t>※</t>
    </r>
    <r>
      <rPr>
        <sz val="10.5"/>
        <color theme="1"/>
        <rFont val="BIZ UDP明朝 Medium"/>
        <family val="1"/>
        <charset val="128"/>
      </rPr>
      <t xml:space="preserve">）の空気比を把握し、下表の空気比を満たすように調整する。
</t>
    </r>
    <rPh sb="12" eb="13">
      <t>ノゾ</t>
    </rPh>
    <phoneticPr fontId="2"/>
  </si>
  <si>
    <t>「目標設定型排出量取引制度における優良大規模事業所の認定ガイドライン（第一区分事業所）」を基に作成</t>
    <phoneticPr fontId="2"/>
  </si>
  <si>
    <r>
      <t>蒸気ボイラー</t>
    </r>
    <r>
      <rPr>
        <vertAlign val="superscript"/>
        <sz val="10.5"/>
        <color theme="1"/>
        <rFont val="BIZ UDP明朝 Medium"/>
        <family val="1"/>
        <charset val="128"/>
      </rPr>
      <t>※</t>
    </r>
    <r>
      <rPr>
        <sz val="10.5"/>
        <color theme="1"/>
        <rFont val="BIZ UDP明朝 Medium"/>
        <family val="1"/>
        <charset val="128"/>
      </rPr>
      <t>の空気比を把握し、下表の空気比を満たすように調整する。</t>
    </r>
    <phoneticPr fontId="2"/>
  </si>
  <si>
    <t>この設問は蒸気ボイラーに関する設問です。その他の熱源機器の空気比に関する設問は、対策番号【12】により回答ください。</t>
    <phoneticPr fontId="2"/>
  </si>
  <si>
    <t>「工場等におけるエネルギーの使用の合理化に関する事業者の判断の基準」（令和2年4月1日一部改正、経済産業省）に基づき、事業者自らがエネルギー使用設備のエネルギー使用合理化のための管理要領（運転管理、計測・記録、保守・点検）を定めた「管理マニュアル」。</t>
    <phoneticPr fontId="2"/>
  </si>
  <si>
    <t>この設問は中央熱源方式の空調に関する設問です。
個別空調に関する設問は、対策番号【２3】により回答ください。</t>
    <phoneticPr fontId="2"/>
  </si>
  <si>
    <t>在室者の快適性や「建築物における衛生的環境の確保に関する法律」（ビル管理法）に定められた温度、湿度を逸脱しない範囲で空調運転時間を短縮する。</t>
    <phoneticPr fontId="2"/>
  </si>
  <si>
    <t xml:space="preserve">誘導灯器具を更新の際には、冷陰極ランプやLEDを採用した高輝度型誘導灯、蓄光型誘導灯を採用する。 
なお、誘導灯は、設置する場所や器具が消防法により規定されているため、設置する際には消防法を確認する必要がある。 
</t>
    <phoneticPr fontId="2"/>
  </si>
  <si>
    <r>
      <t>高輝度型誘導灯は長寿命かつ高効率であり、蓄光型誘導灯は電源が不要であるため、CO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</si>
  <si>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r>
      <t>CO</t>
    </r>
    <r>
      <rPr>
        <vertAlign val="subscript"/>
        <sz val="9"/>
        <color theme="1"/>
        <rFont val="BIZ UDP明朝 Medium"/>
        <family val="1"/>
        <charset val="128"/>
      </rPr>
      <t>2</t>
    </r>
    <r>
      <rPr>
        <sz val="9"/>
        <color theme="1"/>
        <rFont val="BIZ UDP明朝 Medium"/>
        <family val="1"/>
        <charset val="128"/>
      </rPr>
      <t>削減推進会議等の設置及び開催</t>
    </r>
  </si>
  <si>
    <r>
      <t>CO</t>
    </r>
    <r>
      <rPr>
        <vertAlign val="subscript"/>
        <sz val="9"/>
        <color theme="1"/>
        <rFont val="BIZ UDP明朝 Medium"/>
        <family val="1"/>
        <charset val="128"/>
      </rPr>
      <t>2</t>
    </r>
    <r>
      <rPr>
        <sz val="9"/>
        <color theme="1"/>
        <rFont val="BIZ UDP明朝 Medium"/>
        <family val="1"/>
        <charset val="128"/>
      </rPr>
      <t>削減目標、計画の策定及び実績の集約・評価の実施</t>
    </r>
  </si>
  <si>
    <r>
      <t>CO</t>
    </r>
    <r>
      <rPr>
        <b/>
        <vertAlign val="subscript"/>
        <sz val="12"/>
        <color theme="1"/>
        <rFont val="BIZ UDP明朝 Medium"/>
        <family val="1"/>
        <charset val="128"/>
      </rPr>
      <t>2</t>
    </r>
    <r>
      <rPr>
        <b/>
        <sz val="12"/>
        <color theme="1"/>
        <rFont val="BIZ UDP明朝 Medium"/>
        <family val="1"/>
        <charset val="128"/>
      </rPr>
      <t>削減推進会議等の設置及び開催</t>
    </r>
  </si>
  <si>
    <r>
      <t>CO</t>
    </r>
    <r>
      <rPr>
        <b/>
        <vertAlign val="subscript"/>
        <sz val="12"/>
        <color theme="1"/>
        <rFont val="BIZ UDP明朝 Medium"/>
        <family val="1"/>
        <charset val="128"/>
      </rPr>
      <t>2</t>
    </r>
    <r>
      <rPr>
        <b/>
        <sz val="12"/>
        <color theme="1"/>
        <rFont val="BIZ UDP明朝 Medium"/>
        <family val="1"/>
        <charset val="128"/>
      </rPr>
      <t>削減目標、計画の策定及び実績の集約・評価の実施</t>
    </r>
  </si>
  <si>
    <t>保有する設備にチェックを入れた場合、右欄に具体的な設備名を入力してください。</t>
    <rPh sb="0" eb="2">
      <t>ホユウ</t>
    </rPh>
    <rPh sb="4" eb="6">
      <t>セツビ</t>
    </rPh>
    <rPh sb="12" eb="13">
      <t>イ</t>
    </rPh>
    <rPh sb="15" eb="17">
      <t>バアイ</t>
    </rPh>
    <rPh sb="18" eb="19">
      <t>ミギ</t>
    </rPh>
    <rPh sb="19" eb="20">
      <t>ラン</t>
    </rPh>
    <rPh sb="21" eb="24">
      <t>グタイテキ</t>
    </rPh>
    <rPh sb="25" eb="27">
      <t>セツビ</t>
    </rPh>
    <rPh sb="27" eb="28">
      <t>メイ</t>
    </rPh>
    <rPh sb="29" eb="31">
      <t>ニュウリョク</t>
    </rPh>
    <phoneticPr fontId="2"/>
  </si>
  <si>
    <r>
      <t>組織及び組織構成員の役割と権限を明確にし、CO</t>
    </r>
    <r>
      <rPr>
        <vertAlign val="subscript"/>
        <sz val="10.5"/>
        <color theme="1"/>
        <rFont val="BIZ UDP明朝 Medium"/>
        <family val="1"/>
        <charset val="128"/>
      </rPr>
      <t>2</t>
    </r>
    <r>
      <rPr>
        <sz val="10.5"/>
        <color theme="1"/>
        <rFont val="BIZ UDP明朝 Medium"/>
        <family val="1"/>
        <charset val="128"/>
      </rPr>
      <t>排出量の削減を目的とした推進会議等を開催する。
この項目の判断基準では、役員又は地球温暖化対策推進者の出席があるものを「推進会議」、役員又は地球温暖化推進者の出席はないが、担当者等で進捗状況などを共有する会議を「担当者会議」とする。</t>
    </r>
    <phoneticPr fontId="2"/>
  </si>
  <si>
    <r>
      <t>「【01】CO</t>
    </r>
    <r>
      <rPr>
        <vertAlign val="subscript"/>
        <sz val="10.5"/>
        <color theme="1"/>
        <rFont val="BIZ UDP明朝 Medium"/>
        <family val="1"/>
        <charset val="128"/>
      </rPr>
      <t>2</t>
    </r>
    <r>
      <rPr>
        <sz val="10.5"/>
        <color theme="1"/>
        <rFont val="BIZ UDP明朝 Medium"/>
        <family val="1"/>
        <charset val="128"/>
      </rPr>
      <t>削減推進会議等の設置及び開催」と併せて実施することで、PDCAサイクルが機能し、CO</t>
    </r>
    <r>
      <rPr>
        <vertAlign val="subscript"/>
        <sz val="10.5"/>
        <color theme="1"/>
        <rFont val="BIZ UDP明朝 Medium"/>
        <family val="1"/>
        <charset val="128"/>
      </rPr>
      <t>2</t>
    </r>
    <r>
      <rPr>
        <sz val="10.5"/>
        <color theme="1"/>
        <rFont val="BIZ UDP明朝 Medium"/>
        <family val="1"/>
        <charset val="128"/>
      </rPr>
      <t>削減対策の継続的改善が期待できる。</t>
    </r>
    <phoneticPr fontId="2"/>
  </si>
  <si>
    <t>この設問は蒸気ボイラーを除く熱源機器に関する設問です。
高効率蒸気ボイラーの空気比に関する設問は、対策番号【18】により回答ください。</t>
    <phoneticPr fontId="2"/>
  </si>
  <si>
    <t>・冷温水出口温度設定値が調整されている場合</t>
    <phoneticPr fontId="2"/>
  </si>
  <si>
    <t>熱源機器（蒸気ボイラーを除く）の冷温水出口温度を緩和することで、効率が良くなる。季節や空調の負荷状況に応じて、熱源機器の冷温水出口温度設定を調整する。
室内環境を適正に管理できる範囲で、冷房運転では冷水出口温度を高めに設定し、暖房運転では温水出口温度を低めに設定することで、動力低減につながる。</t>
    <phoneticPr fontId="2"/>
  </si>
  <si>
    <t>この設問は蒸気ボイラーに関する設問です。
その他の熱源機器の導入に関する設問は、対策番号【８】により回答ください。</t>
    <phoneticPr fontId="2"/>
  </si>
  <si>
    <t>空調エリアの総面積とは、対策の対象となる場所の合計床面積とする。ただし、共用部や生産関連設備設置部分を除く。</t>
    <phoneticPr fontId="2"/>
  </si>
  <si>
    <t>表１　 （参考）5年以内に導入と同等としてよい変圧器の例</t>
    <rPh sb="0" eb="1">
      <t>ヒョウ</t>
    </rPh>
    <rPh sb="9" eb="10">
      <t>ネン</t>
    </rPh>
    <rPh sb="10" eb="12">
      <t>イナイ</t>
    </rPh>
    <rPh sb="13" eb="15">
      <t>ドウニュウ</t>
    </rPh>
    <rPh sb="16" eb="18">
      <t>ドウトウ</t>
    </rPh>
    <phoneticPr fontId="2"/>
  </si>
  <si>
    <t>表２　 （参考）10年以内に導入と同等としてよい変圧器の例</t>
    <rPh sb="0" eb="1">
      <t>ヒョウ</t>
    </rPh>
    <rPh sb="11" eb="13">
      <t>イナイ</t>
    </rPh>
    <phoneticPr fontId="2"/>
  </si>
  <si>
    <r>
      <t>居室の照明の80%以上</t>
    </r>
    <r>
      <rPr>
        <vertAlign val="superscript"/>
        <sz val="10.5"/>
        <color theme="1"/>
        <rFont val="BIZ UDP明朝 Medium"/>
        <family val="1"/>
        <charset val="128"/>
      </rPr>
      <t>※</t>
    </r>
    <r>
      <rPr>
        <sz val="10.5"/>
        <color theme="1"/>
        <rFont val="BIZ UDP明朝 Medium"/>
        <family val="1"/>
        <charset val="128"/>
      </rPr>
      <t>で間引き・調光等を実施している場合
（検討したが、照度測定などの測定結果に基づき適切と判断した場合を含む）</t>
    </r>
    <rPh sb="0" eb="2">
      <t>キョシツ</t>
    </rPh>
    <rPh sb="3" eb="5">
      <t>ショウメイ</t>
    </rPh>
    <rPh sb="13" eb="15">
      <t>マビ</t>
    </rPh>
    <rPh sb="17" eb="19">
      <t>チョウコウ</t>
    </rPh>
    <rPh sb="19" eb="20">
      <t>トウ</t>
    </rPh>
    <rPh sb="21" eb="23">
      <t>ジッシ</t>
    </rPh>
    <rPh sb="27" eb="29">
      <t>バアイ</t>
    </rPh>
    <rPh sb="31" eb="33">
      <t>ケントウ</t>
    </rPh>
    <rPh sb="37" eb="39">
      <t>ショウド</t>
    </rPh>
    <rPh sb="39" eb="41">
      <t>ソクテイ</t>
    </rPh>
    <rPh sb="44" eb="46">
      <t>ソクテイ</t>
    </rPh>
    <rPh sb="46" eb="48">
      <t>ケッカ</t>
    </rPh>
    <rPh sb="49" eb="50">
      <t>モト</t>
    </rPh>
    <rPh sb="52" eb="54">
      <t>テキセツ</t>
    </rPh>
    <rPh sb="55" eb="57">
      <t>ハンダン</t>
    </rPh>
    <rPh sb="59" eb="61">
      <t>バアイ</t>
    </rPh>
    <rPh sb="62" eb="63">
      <t>フク</t>
    </rPh>
    <phoneticPr fontId="2"/>
  </si>
  <si>
    <t>居室の照明の60%以上で間引き・調光等を実施している場合
（検討したが、照度測定などの測定結果に基づき適切と判断した場合を含む）</t>
    <rPh sb="0" eb="2">
      <t>キョシツ</t>
    </rPh>
    <rPh sb="3" eb="5">
      <t>ショウメイ</t>
    </rPh>
    <rPh sb="12" eb="14">
      <t>マビ</t>
    </rPh>
    <rPh sb="16" eb="18">
      <t>チョウコウ</t>
    </rPh>
    <rPh sb="18" eb="19">
      <t>トウ</t>
    </rPh>
    <rPh sb="20" eb="22">
      <t>ジッシ</t>
    </rPh>
    <rPh sb="26" eb="28">
      <t>バアイ</t>
    </rPh>
    <rPh sb="30" eb="32">
      <t>ケントウ</t>
    </rPh>
    <rPh sb="36" eb="38">
      <t>ショウド</t>
    </rPh>
    <rPh sb="38" eb="40">
      <t>ソクテイ</t>
    </rPh>
    <rPh sb="43" eb="45">
      <t>ソクテイ</t>
    </rPh>
    <rPh sb="45" eb="47">
      <t>ケッカ</t>
    </rPh>
    <rPh sb="48" eb="49">
      <t>モト</t>
    </rPh>
    <rPh sb="51" eb="53">
      <t>テキセツ</t>
    </rPh>
    <rPh sb="54" eb="56">
      <t>ハンダン</t>
    </rPh>
    <rPh sb="58" eb="60">
      <t>バアイ</t>
    </rPh>
    <rPh sb="61" eb="62">
      <t>フク</t>
    </rPh>
    <phoneticPr fontId="2"/>
  </si>
  <si>
    <t>居室の照明の40%以上で間引き・調光等を実施している場合
（検討したが、照度測定などの測定結果に基づき適切と判断した場合を含む）</t>
    <rPh sb="0" eb="2">
      <t>キョシツ</t>
    </rPh>
    <rPh sb="3" eb="5">
      <t>ショウメイ</t>
    </rPh>
    <rPh sb="12" eb="14">
      <t>マビ</t>
    </rPh>
    <rPh sb="16" eb="18">
      <t>チョウコウ</t>
    </rPh>
    <rPh sb="18" eb="19">
      <t>トウ</t>
    </rPh>
    <rPh sb="20" eb="22">
      <t>ジッシ</t>
    </rPh>
    <rPh sb="26" eb="28">
      <t>バアイ</t>
    </rPh>
    <rPh sb="30" eb="32">
      <t>ケントウ</t>
    </rPh>
    <rPh sb="36" eb="38">
      <t>ショウド</t>
    </rPh>
    <rPh sb="38" eb="40">
      <t>ソクテイ</t>
    </rPh>
    <rPh sb="43" eb="45">
      <t>ソクテイ</t>
    </rPh>
    <rPh sb="45" eb="47">
      <t>ケッカ</t>
    </rPh>
    <rPh sb="48" eb="49">
      <t>モト</t>
    </rPh>
    <rPh sb="51" eb="53">
      <t>テキセツ</t>
    </rPh>
    <rPh sb="54" eb="56">
      <t>ハンダン</t>
    </rPh>
    <rPh sb="58" eb="60">
      <t>バアイ</t>
    </rPh>
    <rPh sb="61" eb="62">
      <t>フク</t>
    </rPh>
    <phoneticPr fontId="2"/>
  </si>
  <si>
    <t>居室の照明の20%以上で間引き・調光等を実施している場合
（検討したが、照度測定などの測定結果に基づき適切と判断した場合を含む）</t>
    <rPh sb="0" eb="2">
      <t>キョシツ</t>
    </rPh>
    <rPh sb="3" eb="5">
      <t>ショウメイ</t>
    </rPh>
    <rPh sb="12" eb="14">
      <t>マビ</t>
    </rPh>
    <rPh sb="16" eb="18">
      <t>チョウコウ</t>
    </rPh>
    <rPh sb="18" eb="19">
      <t>トウ</t>
    </rPh>
    <rPh sb="20" eb="22">
      <t>ジッシ</t>
    </rPh>
    <rPh sb="26" eb="28">
      <t>バアイ</t>
    </rPh>
    <rPh sb="30" eb="32">
      <t>ケントウ</t>
    </rPh>
    <rPh sb="36" eb="38">
      <t>ショウド</t>
    </rPh>
    <rPh sb="38" eb="40">
      <t>ソクテイ</t>
    </rPh>
    <rPh sb="43" eb="45">
      <t>ソクテイ</t>
    </rPh>
    <rPh sb="45" eb="47">
      <t>ケッカ</t>
    </rPh>
    <rPh sb="48" eb="49">
      <t>モト</t>
    </rPh>
    <rPh sb="51" eb="53">
      <t>テキセツ</t>
    </rPh>
    <rPh sb="54" eb="56">
      <t>ハンダン</t>
    </rPh>
    <rPh sb="58" eb="60">
      <t>バアイ</t>
    </rPh>
    <rPh sb="61" eb="62">
      <t>フク</t>
    </rPh>
    <phoneticPr fontId="2"/>
  </si>
  <si>
    <r>
      <t>居室以外の照明の80%以上</t>
    </r>
    <r>
      <rPr>
        <vertAlign val="superscript"/>
        <sz val="10.5"/>
        <color theme="1"/>
        <rFont val="BIZ UDP明朝 Medium"/>
        <family val="1"/>
        <charset val="128"/>
      </rPr>
      <t>※</t>
    </r>
    <r>
      <rPr>
        <sz val="10.5"/>
        <color theme="1"/>
        <rFont val="BIZ UDP明朝 Medium"/>
        <family val="1"/>
        <charset val="128"/>
      </rPr>
      <t>で間引き・調光等を実施している場合
（検討したが、照度測定などの測定結果に基づき適切と判断した場合を含む）</t>
    </r>
    <rPh sb="0" eb="2">
      <t>キョシツ</t>
    </rPh>
    <rPh sb="2" eb="4">
      <t>イガイ</t>
    </rPh>
    <rPh sb="5" eb="7">
      <t>ショウメイ</t>
    </rPh>
    <rPh sb="15" eb="17">
      <t>マビ</t>
    </rPh>
    <rPh sb="19" eb="21">
      <t>チョウコウ</t>
    </rPh>
    <rPh sb="21" eb="22">
      <t>トウ</t>
    </rPh>
    <rPh sb="23" eb="25">
      <t>ジッシ</t>
    </rPh>
    <rPh sb="29" eb="31">
      <t>バアイ</t>
    </rPh>
    <rPh sb="33" eb="35">
      <t>ケントウ</t>
    </rPh>
    <rPh sb="39" eb="41">
      <t>ショウド</t>
    </rPh>
    <rPh sb="41" eb="43">
      <t>ソクテイ</t>
    </rPh>
    <rPh sb="46" eb="48">
      <t>ソクテイ</t>
    </rPh>
    <rPh sb="48" eb="50">
      <t>ケッカ</t>
    </rPh>
    <rPh sb="51" eb="52">
      <t>モト</t>
    </rPh>
    <rPh sb="54" eb="56">
      <t>テキセツ</t>
    </rPh>
    <rPh sb="57" eb="59">
      <t>ハンダン</t>
    </rPh>
    <rPh sb="61" eb="63">
      <t>バアイ</t>
    </rPh>
    <rPh sb="64" eb="65">
      <t>フク</t>
    </rPh>
    <phoneticPr fontId="2"/>
  </si>
  <si>
    <t>居室以外の照明の60%以上で間引き・調光等を実施している場合
（検討したが、照度測定などの測定結果に基づき適切と判断した場合を含む）</t>
    <rPh sb="0" eb="2">
      <t>キョシツ</t>
    </rPh>
    <rPh sb="2" eb="4">
      <t>イガイ</t>
    </rPh>
    <rPh sb="5" eb="7">
      <t>ショウメイ</t>
    </rPh>
    <rPh sb="14" eb="16">
      <t>マビ</t>
    </rPh>
    <rPh sb="18" eb="20">
      <t>チョウコウ</t>
    </rPh>
    <rPh sb="20" eb="21">
      <t>トウ</t>
    </rPh>
    <rPh sb="22" eb="24">
      <t>ジッシ</t>
    </rPh>
    <rPh sb="28" eb="30">
      <t>バアイ</t>
    </rPh>
    <rPh sb="32" eb="34">
      <t>ケントウ</t>
    </rPh>
    <rPh sb="38" eb="40">
      <t>ショウド</t>
    </rPh>
    <rPh sb="40" eb="42">
      <t>ソクテイ</t>
    </rPh>
    <rPh sb="45" eb="47">
      <t>ソクテイ</t>
    </rPh>
    <rPh sb="47" eb="49">
      <t>ケッカ</t>
    </rPh>
    <rPh sb="50" eb="51">
      <t>モト</t>
    </rPh>
    <rPh sb="53" eb="55">
      <t>テキセツ</t>
    </rPh>
    <rPh sb="56" eb="58">
      <t>ハンダン</t>
    </rPh>
    <rPh sb="60" eb="62">
      <t>バアイ</t>
    </rPh>
    <rPh sb="63" eb="64">
      <t>フク</t>
    </rPh>
    <phoneticPr fontId="2"/>
  </si>
  <si>
    <t>居室以外の照明の40%以上で間引き・調光等を実施している場合
（検討したが、照度測定などの測定結果に基づき適切と判断した場合を含む）</t>
    <rPh sb="0" eb="2">
      <t>キョシツ</t>
    </rPh>
    <rPh sb="2" eb="4">
      <t>イガイ</t>
    </rPh>
    <rPh sb="5" eb="7">
      <t>ショウメイ</t>
    </rPh>
    <rPh sb="14" eb="16">
      <t>マビ</t>
    </rPh>
    <rPh sb="18" eb="20">
      <t>チョウコウ</t>
    </rPh>
    <rPh sb="20" eb="21">
      <t>トウ</t>
    </rPh>
    <rPh sb="22" eb="24">
      <t>ジッシ</t>
    </rPh>
    <rPh sb="28" eb="30">
      <t>バアイ</t>
    </rPh>
    <rPh sb="32" eb="34">
      <t>ケントウ</t>
    </rPh>
    <rPh sb="38" eb="40">
      <t>ショウド</t>
    </rPh>
    <rPh sb="40" eb="42">
      <t>ソクテイ</t>
    </rPh>
    <rPh sb="45" eb="47">
      <t>ソクテイ</t>
    </rPh>
    <rPh sb="47" eb="49">
      <t>ケッカ</t>
    </rPh>
    <rPh sb="50" eb="51">
      <t>モト</t>
    </rPh>
    <rPh sb="53" eb="55">
      <t>テキセツ</t>
    </rPh>
    <rPh sb="56" eb="58">
      <t>ハンダン</t>
    </rPh>
    <rPh sb="60" eb="62">
      <t>バアイ</t>
    </rPh>
    <rPh sb="63" eb="64">
      <t>フク</t>
    </rPh>
    <phoneticPr fontId="2"/>
  </si>
  <si>
    <t>居室以外の照明の20%以上で間引き・調光等を実施している場合
（検討したが、照度測定などの測定結果に基づき適切と判断した場合を含む）</t>
    <rPh sb="0" eb="2">
      <t>キョシツ</t>
    </rPh>
    <rPh sb="2" eb="4">
      <t>イガイ</t>
    </rPh>
    <rPh sb="5" eb="7">
      <t>ショウメイ</t>
    </rPh>
    <rPh sb="14" eb="16">
      <t>マビ</t>
    </rPh>
    <rPh sb="18" eb="20">
      <t>チョウコウ</t>
    </rPh>
    <rPh sb="20" eb="21">
      <t>トウ</t>
    </rPh>
    <rPh sb="22" eb="24">
      <t>ジッシ</t>
    </rPh>
    <rPh sb="28" eb="30">
      <t>バアイ</t>
    </rPh>
    <rPh sb="32" eb="34">
      <t>ケントウ</t>
    </rPh>
    <rPh sb="38" eb="40">
      <t>ショウド</t>
    </rPh>
    <rPh sb="40" eb="42">
      <t>ソクテイ</t>
    </rPh>
    <rPh sb="45" eb="47">
      <t>ソクテイ</t>
    </rPh>
    <rPh sb="47" eb="49">
      <t>ケッカ</t>
    </rPh>
    <rPh sb="50" eb="51">
      <t>モト</t>
    </rPh>
    <rPh sb="53" eb="55">
      <t>テキセツ</t>
    </rPh>
    <rPh sb="56" eb="58">
      <t>ハンダン</t>
    </rPh>
    <rPh sb="60" eb="62">
      <t>バアイ</t>
    </rPh>
    <rPh sb="63" eb="64">
      <t>フク</t>
    </rPh>
    <phoneticPr fontId="2"/>
  </si>
  <si>
    <t>・居室以外の照明の２0%未満で間引き・調光等を実施している場合
・対策の実施状況を把握していない場合</t>
    <rPh sb="3" eb="5">
      <t>イガイ</t>
    </rPh>
    <rPh sb="6" eb="8">
      <t>ショウメイ</t>
    </rPh>
    <rPh sb="12" eb="14">
      <t>ミマン</t>
    </rPh>
    <rPh sb="15" eb="17">
      <t>マビ</t>
    </rPh>
    <rPh sb="19" eb="21">
      <t>チョウコウ</t>
    </rPh>
    <rPh sb="21" eb="22">
      <t>トウ</t>
    </rPh>
    <rPh sb="23" eb="25">
      <t>ジッシ</t>
    </rPh>
    <rPh sb="29" eb="31">
      <t>バアイ</t>
    </rPh>
    <phoneticPr fontId="2"/>
  </si>
  <si>
    <t>貴社の特筆すべき省エネ対策（再生可能エネルギー・低炭素電源・AI・IoTの導入、サプライチェーンを絡めた省エネ対策）がある場合に記入してください。</t>
    <phoneticPr fontId="2"/>
  </si>
  <si>
    <t>自由記載欄2</t>
    <rPh sb="0" eb="2">
      <t>ジユウ</t>
    </rPh>
    <rPh sb="2" eb="4">
      <t>キサイ</t>
    </rPh>
    <rPh sb="4" eb="5">
      <t>ラン</t>
    </rPh>
    <phoneticPr fontId="2"/>
  </si>
  <si>
    <t>自由記載欄1</t>
    <rPh sb="0" eb="2">
      <t>ジユウ</t>
    </rPh>
    <rPh sb="2" eb="4">
      <t>キサイ</t>
    </rPh>
    <rPh sb="4" eb="5">
      <t>ラン</t>
    </rPh>
    <phoneticPr fontId="2"/>
  </si>
  <si>
    <t>冷凍機は、冷却水入口温度が仕様の範囲内で低いほど冷凍機の効率が良くなる。
冷凍機の冷却水下限温度を目標に冷却塔ファンの発停の温度設定値を引き下げることにより、冷却水温度の低下を図る。
冷却水温度を下げると冷却塔のファンのエネルギー消費量が増加することもあるので、十分な検討が必要である。
また、熱源機には冷却水入り口温度の下限値があるので、機器メーカーに確認して実施する必要がある。</t>
    <rPh sb="44" eb="46">
      <t>カゲン</t>
    </rPh>
    <phoneticPr fontId="2"/>
  </si>
  <si>
    <r>
      <t>ファン動力を抑えることができる高効率な冷却塔を導入することによりCO</t>
    </r>
    <r>
      <rPr>
        <vertAlign val="subscript"/>
        <sz val="10.5"/>
        <color theme="1"/>
        <rFont val="BIZ UDP明朝 Medium"/>
        <family val="1"/>
        <charset val="128"/>
      </rPr>
      <t>2</t>
    </r>
    <r>
      <rPr>
        <sz val="10.5"/>
        <color theme="1"/>
        <rFont val="BIZ UDP明朝 Medium"/>
        <family val="1"/>
        <charset val="128"/>
      </rPr>
      <t>排出量の削減につながる。</t>
    </r>
    <phoneticPr fontId="2"/>
  </si>
  <si>
    <t>この設問は個別空調に関する設問です。
中央熱源方式による空調に関する設問は、対策番号【２4】【２5】により回答ください。</t>
    <phoneticPr fontId="2"/>
  </si>
  <si>
    <r>
      <t>変風量システムにすることで、負荷変動に応じて風量を調整し、空気搬送に係るエネルギー消費量を低減できるため、CO</t>
    </r>
    <r>
      <rPr>
        <vertAlign val="subscript"/>
        <sz val="10.5"/>
        <color theme="1"/>
        <rFont val="BIZ UDP明朝 Medium"/>
        <family val="1"/>
        <charset val="128"/>
      </rPr>
      <t>2</t>
    </r>
    <r>
      <rPr>
        <sz val="10.5"/>
        <color theme="1"/>
        <rFont val="BIZ UDP明朝 Medium"/>
        <family val="1"/>
        <charset val="128"/>
      </rPr>
      <t>排出量の削減につながる。</t>
    </r>
    <phoneticPr fontId="2"/>
  </si>
  <si>
    <t>居室以外の室内温度の適正化</t>
  </si>
  <si>
    <t>空調運転時間の短縮</t>
  </si>
  <si>
    <t>全熱交換器の導入</t>
  </si>
  <si>
    <t>ウォーミングアップ時の外気遮断</t>
  </si>
  <si>
    <t>気流感創出ファン・サーキュレーションファンの導入</t>
  </si>
  <si>
    <t>空調機、パッケージ形空調機、ファンコイルユニット等のフィルターの清掃</t>
  </si>
  <si>
    <t>空調室外機のフィンコイル洗浄</t>
  </si>
  <si>
    <t>高効率換気用ファンの導入</t>
  </si>
  <si>
    <t>換気風量の抑制</t>
  </si>
  <si>
    <t>高効率照明器具の導入</t>
  </si>
  <si>
    <t>高輝度型誘導灯・蓄光型誘導灯の導入</t>
  </si>
  <si>
    <t>事務室の照度条件の緩和</t>
  </si>
  <si>
    <t>居室以外の照度条件の緩和</t>
  </si>
  <si>
    <t>照明のゾーニング</t>
  </si>
  <si>
    <t>活動時間外等の照明点灯エリアの集約化</t>
  </si>
  <si>
    <t>照明の人感センサーによる在室検知制御の導入</t>
  </si>
  <si>
    <t>照明のタイムスケジュール制御の実施</t>
  </si>
  <si>
    <t>高効率ポンプ・ブロワの導入</t>
  </si>
  <si>
    <t>ポンプの台数制御・インバータ制御の導入</t>
  </si>
  <si>
    <t>冷却塔ファンの台数制御・インバータ制御の導入</t>
  </si>
  <si>
    <t>高効率給湯器の導入</t>
  </si>
  <si>
    <t>給湯温度設定の緩和</t>
  </si>
  <si>
    <t>貯湯式電気温水器の夜間・休日の電源停止</t>
  </si>
  <si>
    <r>
      <t>CO</t>
    </r>
    <r>
      <rPr>
        <vertAlign val="subscript"/>
        <sz val="9"/>
        <color theme="1"/>
        <rFont val="BIZ UDP明朝 Medium"/>
        <family val="1"/>
        <charset val="128"/>
      </rPr>
      <t>2</t>
    </r>
    <r>
      <rPr>
        <sz val="9"/>
        <color theme="1"/>
        <rFont val="BIZ UDP明朝 Medium"/>
        <family val="1"/>
        <charset val="128"/>
      </rPr>
      <t>濃度・外気温湿度による外気取入量の調整</t>
    </r>
  </si>
  <si>
    <t>省エネ対策を実施するにあたっての課題の他、フィードバックを希望する情報やご要望等がある場合に記入してください。</t>
    <phoneticPr fontId="2"/>
  </si>
  <si>
    <t>調整すべき熱源機器がない場合
例：冷温水の温度設定機能がないもの</t>
    <rPh sb="0" eb="2">
      <t>チョウセイ</t>
    </rPh>
    <rPh sb="5" eb="7">
      <t>ネツゲン</t>
    </rPh>
    <rPh sb="7" eb="9">
      <t>キキ</t>
    </rPh>
    <rPh sb="12" eb="14">
      <t>バアイ</t>
    </rPh>
    <rPh sb="15" eb="16">
      <t>レイ</t>
    </rPh>
    <rPh sb="17" eb="20">
      <t>レイオンスイ</t>
    </rPh>
    <rPh sb="18" eb="20">
      <t>オンスイ</t>
    </rPh>
    <rPh sb="21" eb="23">
      <t>オンド</t>
    </rPh>
    <rPh sb="23" eb="25">
      <t>セッテイ</t>
    </rPh>
    <rPh sb="25" eb="27">
      <t>キノウ</t>
    </rPh>
    <phoneticPr fontId="2"/>
  </si>
  <si>
    <t>居室の室内温度の適正化</t>
    <rPh sb="0" eb="2">
      <t>キョシツ</t>
    </rPh>
    <phoneticPr fontId="2"/>
  </si>
  <si>
    <t>居室の室内温度の適正化</t>
    <rPh sb="0" eb="2">
      <t>キョシツ</t>
    </rPh>
    <phoneticPr fontId="2"/>
  </si>
  <si>
    <t>保有設備数</t>
    <rPh sb="0" eb="4">
      <t>ホユウセツビ</t>
    </rPh>
    <rPh sb="4" eb="5">
      <t>スウ</t>
    </rPh>
    <phoneticPr fontId="2"/>
  </si>
  <si>
    <t>点数</t>
    <rPh sb="0" eb="2">
      <t>テンスウ</t>
    </rPh>
    <phoneticPr fontId="2"/>
  </si>
  <si>
    <t>対策分類</t>
    <rPh sb="0" eb="4">
      <t>タイサクブンルイ</t>
    </rPh>
    <phoneticPr fontId="1"/>
  </si>
  <si>
    <t>点数</t>
    <rPh sb="0" eb="2">
      <t>テンスウ</t>
    </rPh>
    <phoneticPr fontId="1"/>
  </si>
  <si>
    <t>一般</t>
    <rPh sb="0" eb="2">
      <t>イッパン</t>
    </rPh>
    <phoneticPr fontId="32"/>
  </si>
  <si>
    <t>更新</t>
    <rPh sb="0" eb="2">
      <t>コウシン</t>
    </rPh>
    <phoneticPr fontId="32"/>
  </si>
  <si>
    <t>運用</t>
    <rPh sb="0" eb="2">
      <t>ウンヨウ</t>
    </rPh>
    <phoneticPr fontId="32"/>
  </si>
  <si>
    <t>加藤、三上</t>
    <rPh sb="0" eb="2">
      <t>カトウ</t>
    </rPh>
    <rPh sb="3" eb="5">
      <t>ミカミ</t>
    </rPh>
    <phoneticPr fontId="2"/>
  </si>
  <si>
    <t>048-830-3036</t>
    <phoneticPr fontId="1"/>
  </si>
  <si>
    <t>a3030-03@pref.saitama.lg.jp</t>
    <phoneticPr fontId="1"/>
  </si>
  <si>
    <t>提出期限：2023年6月30日</t>
    <rPh sb="2" eb="4">
      <t>キゲン</t>
    </rPh>
    <phoneticPr fontId="2"/>
  </si>
  <si>
    <t>①</t>
    <phoneticPr fontId="2"/>
  </si>
  <si>
    <t>②</t>
    <phoneticPr fontId="2"/>
  </si>
  <si>
    <t>③</t>
    <phoneticPr fontId="2"/>
  </si>
  <si>
    <t>１．対象設備の有無及びエネルギー使用比率</t>
    <rPh sb="2" eb="4">
      <t>タイショウ</t>
    </rPh>
    <rPh sb="4" eb="6">
      <t>セツビ</t>
    </rPh>
    <rPh sb="7" eb="9">
      <t>ウム</t>
    </rPh>
    <rPh sb="9" eb="10">
      <t>オヨ</t>
    </rPh>
    <rPh sb="16" eb="18">
      <t>シヨウ</t>
    </rPh>
    <rPh sb="18" eb="20">
      <t>ヒリツ</t>
    </rPh>
    <phoneticPr fontId="2"/>
  </si>
  <si>
    <t>２．省エネルギー対策の実施状況の点検</t>
    <rPh sb="2" eb="3">
      <t>ショウ</t>
    </rPh>
    <rPh sb="8" eb="10">
      <t>タイサク</t>
    </rPh>
    <rPh sb="11" eb="13">
      <t>ジッシ</t>
    </rPh>
    <rPh sb="13" eb="15">
      <t>ジョウキョウ</t>
    </rPh>
    <rPh sb="16" eb="18">
      <t>テンケン</t>
    </rPh>
    <phoneticPr fontId="2"/>
  </si>
  <si>
    <t>根拠資料の例は、判断基準の詳細を参照してください。
なお、本調査の一環で、追加的にヒアリングさせて頂く場合がございます（現地訪問を含む）。</t>
    <rPh sb="0" eb="2">
      <t>コンキョ</t>
    </rPh>
    <rPh sb="2" eb="4">
      <t>シリョウ</t>
    </rPh>
    <rPh sb="5" eb="6">
      <t>レイ</t>
    </rPh>
    <rPh sb="8" eb="12">
      <t>ハンダンキジュン</t>
    </rPh>
    <rPh sb="13" eb="15">
      <t>ショウサイ</t>
    </rPh>
    <rPh sb="16" eb="18">
      <t>サンショウ</t>
    </rPh>
    <rPh sb="29" eb="32">
      <t>ホンチョウサ</t>
    </rPh>
    <rPh sb="33" eb="35">
      <t>イッカン</t>
    </rPh>
    <rPh sb="65" eb="66">
      <t>フク</t>
    </rPh>
    <phoneticPr fontId="2"/>
  </si>
  <si>
    <t>３．その他（自由記入欄）</t>
    <rPh sb="4" eb="5">
      <t>タ</t>
    </rPh>
    <rPh sb="6" eb="8">
      <t>ジユウ</t>
    </rPh>
    <rPh sb="8" eb="10">
      <t>キニュウ</t>
    </rPh>
    <rPh sb="10" eb="11">
      <t>ラン</t>
    </rPh>
    <phoneticPr fontId="2"/>
  </si>
  <si>
    <t>（１）</t>
    <phoneticPr fontId="2"/>
  </si>
  <si>
    <t>（２）</t>
    <phoneticPr fontId="2"/>
  </si>
  <si>
    <t>埼玉県　温暖化対策課　計画制度・排出量取引担当</t>
    <rPh sb="0" eb="3">
      <t>サイタマケン</t>
    </rPh>
    <rPh sb="4" eb="10">
      <t>オンダンカタイサクカ</t>
    </rPh>
    <rPh sb="11" eb="15">
      <t>ケイカクセイド</t>
    </rPh>
    <rPh sb="16" eb="18">
      <t>ハイシュツ</t>
    </rPh>
    <rPh sb="18" eb="19">
      <t>リョウ</t>
    </rPh>
    <rPh sb="19" eb="21">
      <t>トリヒキ</t>
    </rPh>
    <rPh sb="21" eb="23">
      <t>タントウ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</si>
</sst>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quot;&quot;;0;&quot;&quot;"/>
  </numFmts>
  <fonts count="48">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sz val="10"/>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b/>
      <sz val="12"/>
      <color theme="1"/>
      <name val="游ゴシック"/>
      <family val="3"/>
      <charset val="128"/>
      <scheme val="minor"/>
    </font>
    <font>
      <sz val="10"/>
      <color rgb="FF000000"/>
      <name val="Times New Roman"/>
      <family val="1"/>
    </font>
    <font>
      <sz val="10"/>
      <color theme="1"/>
      <name val="ＭＳ ゴシック"/>
      <family val="3"/>
      <charset val="128"/>
    </font>
    <font>
      <sz val="9"/>
      <color theme="1"/>
      <name val="ＭＳ Ｐゴシック"/>
      <family val="3"/>
      <charset val="128"/>
    </font>
    <font>
      <sz val="10"/>
      <color theme="1"/>
      <name val="ＭＳ Ｐゴシック"/>
      <family val="3"/>
      <charset val="128"/>
    </font>
    <font>
      <sz val="11"/>
      <color theme="1"/>
      <name val="ＭＳ Ｐゴシック"/>
      <family val="3"/>
      <charset val="128"/>
    </font>
    <font>
      <sz val="11"/>
      <color theme="1"/>
      <name val="游ゴシック"/>
      <family val="2"/>
      <scheme val="minor"/>
    </font>
    <font>
      <b/>
      <sz val="14"/>
      <color theme="1"/>
      <name val="游ゴシック"/>
      <family val="3"/>
      <charset val="128"/>
      <scheme val="minor"/>
    </font>
    <font>
      <u/>
      <sz val="11"/>
      <color theme="10"/>
      <name val="游ゴシック"/>
      <family val="2"/>
      <charset val="128"/>
      <scheme val="minor"/>
    </font>
    <font>
      <b/>
      <sz val="20"/>
      <color theme="1"/>
      <name val="BIZ UDPゴシック"/>
      <family val="3"/>
      <charset val="128"/>
    </font>
    <font>
      <sz val="11"/>
      <color theme="1"/>
      <name val="BIZ UDPゴシック"/>
      <family val="3"/>
      <charset val="128"/>
    </font>
    <font>
      <b/>
      <sz val="16"/>
      <color theme="1"/>
      <name val="BIZ UDPゴシック"/>
      <family val="3"/>
      <charset val="128"/>
    </font>
    <font>
      <sz val="11"/>
      <color theme="1"/>
      <name val="BIZ UDP明朝 Medium"/>
      <family val="1"/>
      <charset val="128"/>
    </font>
    <font>
      <b/>
      <sz val="11"/>
      <color theme="1"/>
      <name val="BIZ UDP明朝 Medium"/>
      <family val="1"/>
      <charset val="128"/>
    </font>
    <font>
      <b/>
      <sz val="11"/>
      <color rgb="FFFF0000"/>
      <name val="BIZ UDP明朝 Medium"/>
      <family val="1"/>
      <charset val="128"/>
    </font>
    <font>
      <sz val="10"/>
      <color theme="1"/>
      <name val="BIZ UDPゴシック"/>
      <family val="3"/>
      <charset val="128"/>
    </font>
    <font>
      <sz val="10"/>
      <color theme="1"/>
      <name val="BIZ UDP明朝 Medium"/>
      <family val="1"/>
      <charset val="128"/>
    </font>
    <font>
      <sz val="12"/>
      <color theme="1"/>
      <name val="BIZ UDP明朝 Medium"/>
      <family val="1"/>
      <charset val="128"/>
    </font>
    <font>
      <sz val="9"/>
      <color theme="1"/>
      <name val="BIZ UDP明朝 Medium"/>
      <family val="1"/>
      <charset val="128"/>
    </font>
    <font>
      <b/>
      <sz val="10.5"/>
      <color theme="1"/>
      <name val="BIZ UDP明朝 Medium"/>
      <family val="1"/>
      <charset val="128"/>
    </font>
    <font>
      <sz val="10.5"/>
      <color theme="1"/>
      <name val="BIZ UDP明朝 Medium"/>
      <family val="1"/>
      <charset val="128"/>
    </font>
    <font>
      <sz val="10.5"/>
      <color theme="0"/>
      <name val="BIZ UDP明朝 Medium"/>
      <family val="1"/>
      <charset val="128"/>
    </font>
    <font>
      <sz val="11"/>
      <color theme="8"/>
      <name val="BIZ UDP明朝 Medium"/>
      <family val="1"/>
      <charset val="128"/>
    </font>
    <font>
      <vertAlign val="subscript"/>
      <sz val="11"/>
      <color theme="1"/>
      <name val="BIZ UDP明朝 Medium"/>
      <family val="1"/>
      <charset val="128"/>
    </font>
    <font>
      <b/>
      <sz val="9"/>
      <color indexed="81"/>
      <name val="MS P ゴシック"/>
      <family val="3"/>
      <charset val="128"/>
    </font>
    <font>
      <b/>
      <sz val="14"/>
      <color theme="1"/>
      <name val="BIZ UDPゴシック"/>
      <family val="3"/>
      <charset val="128"/>
    </font>
    <font>
      <vertAlign val="subscript"/>
      <sz val="10.5"/>
      <color theme="1"/>
      <name val="BIZ UDP明朝 Medium"/>
      <family val="1"/>
      <charset val="128"/>
    </font>
    <font>
      <b/>
      <sz val="12"/>
      <color theme="1"/>
      <name val="BIZ UDP明朝 Medium"/>
      <family val="1"/>
      <charset val="128"/>
    </font>
    <font>
      <vertAlign val="superscript"/>
      <sz val="10.5"/>
      <color theme="1"/>
      <name val="BIZ UDP明朝 Medium"/>
      <family val="1"/>
      <charset val="128"/>
    </font>
    <font>
      <sz val="10.5"/>
      <color rgb="FFFF0000"/>
      <name val="BIZ UDP明朝 Medium"/>
      <family val="1"/>
      <charset val="128"/>
    </font>
    <font>
      <sz val="11"/>
      <color rgb="FFFF0000"/>
      <name val="BIZ UDP明朝 Medium"/>
      <family val="1"/>
      <charset val="128"/>
    </font>
    <font>
      <vertAlign val="subscript"/>
      <sz val="9"/>
      <color theme="1"/>
      <name val="BIZ UDP明朝 Medium"/>
      <family val="1"/>
      <charset val="128"/>
    </font>
    <font>
      <sz val="9"/>
      <color indexed="81"/>
      <name val="MS P ゴシック"/>
      <family val="3"/>
      <charset val="128"/>
    </font>
    <font>
      <sz val="11"/>
      <color theme="0"/>
      <name val="游ゴシック"/>
      <family val="2"/>
      <charset val="128"/>
      <scheme val="minor"/>
    </font>
    <font>
      <sz val="10"/>
      <color theme="0"/>
      <name val="BIZ UDPゴシック"/>
      <family val="3"/>
      <charset val="128"/>
    </font>
    <font>
      <b/>
      <vertAlign val="subscript"/>
      <sz val="12"/>
      <color theme="1"/>
      <name val="BIZ UDP明朝 Medium"/>
      <family val="1"/>
      <charset val="128"/>
    </font>
    <font>
      <b/>
      <sz val="10"/>
      <color theme="1"/>
      <name val="BIZ UDP明朝 Medium"/>
      <family val="1"/>
      <charset val="128"/>
    </font>
    <font>
      <sz val="8"/>
      <color theme="1"/>
      <name val="BIZ UDP明朝 Medium"/>
      <family val="1"/>
      <charset val="128"/>
    </font>
    <font>
      <u/>
      <sz val="11"/>
      <color theme="10"/>
      <name val="BIZ UDP明朝 Medium"/>
      <family val="1"/>
      <charset val="128"/>
    </font>
    <font>
      <b/>
      <sz val="11"/>
      <color theme="1"/>
      <name val="BIZ UDPゴシック"/>
      <family val="3"/>
      <charset val="128"/>
    </font>
  </fonts>
  <fills count="10">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auto="1"/>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7">
    <xf numFmtId="0" fontId="0" fillId="0" borderId="0">
      <alignment vertical="center"/>
    </xf>
    <xf numFmtId="0" fontId="1" fillId="0" borderId="0">
      <alignment vertical="center"/>
    </xf>
    <xf numFmtId="0" fontId="9" fillId="0" borderId="0"/>
    <xf numFmtId="0" fontId="7" fillId="0" borderId="0">
      <alignment vertical="center"/>
    </xf>
    <xf numFmtId="38" fontId="14" fillId="0" borderId="0" applyFont="0" applyFill="0" applyBorder="0" applyAlignment="0" applyProtection="0">
      <alignment vertical="center"/>
    </xf>
    <xf numFmtId="0" fontId="16" fillId="0" borderId="0" applyNumberFormat="0" applyFill="0" applyBorder="0" applyAlignment="0" applyProtection="0">
      <alignment vertical="center"/>
    </xf>
    <xf numFmtId="9" fontId="1" fillId="0" borderId="0" applyFont="0" applyFill="0" applyBorder="0" applyAlignment="0" applyProtection="0">
      <alignment vertical="center"/>
    </xf>
  </cellStyleXfs>
  <cellXfs count="347">
    <xf numFmtId="0" fontId="0" fillId="0" borderId="0" xfId="0">
      <alignment vertical="center"/>
    </xf>
    <xf numFmtId="0" fontId="10" fillId="0" borderId="0" xfId="0" applyFont="1">
      <alignment vertical="center"/>
    </xf>
    <xf numFmtId="0" fontId="10" fillId="0" borderId="1" xfId="1" applyFont="1" applyFill="1" applyBorder="1" applyAlignment="1">
      <alignment horizontal="center" vertical="center" wrapText="1"/>
    </xf>
    <xf numFmtId="0" fontId="10" fillId="0" borderId="1" xfId="1" applyFont="1" applyFill="1" applyBorder="1" applyAlignment="1">
      <alignment horizontal="left" vertical="center" wrapText="1"/>
    </xf>
    <xf numFmtId="0" fontId="10" fillId="0" borderId="0" xfId="0" applyFont="1" applyAlignment="1">
      <alignment horizontal="left" vertical="center"/>
    </xf>
    <xf numFmtId="0" fontId="10" fillId="0" borderId="0" xfId="0" applyFont="1" applyBorder="1" applyAlignment="1">
      <alignment vertical="center"/>
    </xf>
    <xf numFmtId="0" fontId="10" fillId="0" borderId="1" xfId="0" applyFont="1" applyBorder="1" applyAlignment="1">
      <alignment horizontal="center" vertical="center"/>
    </xf>
    <xf numFmtId="0" fontId="10" fillId="0" borderId="0" xfId="0" applyFont="1" applyBorder="1">
      <alignment vertical="center"/>
    </xf>
    <xf numFmtId="0" fontId="10" fillId="0" borderId="0" xfId="0" applyFont="1" applyAlignment="1">
      <alignment horizontal="center" vertical="center"/>
    </xf>
    <xf numFmtId="0" fontId="12" fillId="0" borderId="0" xfId="0" applyFont="1" applyBorder="1" applyAlignment="1">
      <alignment horizontal="center" vertical="center"/>
    </xf>
    <xf numFmtId="0" fontId="12" fillId="0" borderId="0" xfId="0" applyFont="1">
      <alignment vertical="center"/>
    </xf>
    <xf numFmtId="0" fontId="12" fillId="0" borderId="1" xfId="0" applyFont="1" applyBorder="1" applyAlignment="1">
      <alignment horizontal="center" vertical="center"/>
    </xf>
    <xf numFmtId="0" fontId="12" fillId="0" borderId="1" xfId="1" applyFont="1" applyFill="1" applyBorder="1" applyAlignment="1">
      <alignment horizontal="center" vertical="center" wrapText="1"/>
    </xf>
    <xf numFmtId="0" fontId="13" fillId="0" borderId="0" xfId="0" applyFont="1">
      <alignment vertical="center"/>
    </xf>
    <xf numFmtId="0" fontId="24" fillId="0" borderId="0" xfId="0" applyFont="1">
      <alignment vertical="center"/>
    </xf>
    <xf numFmtId="0" fontId="25" fillId="4" borderId="1" xfId="0" applyFont="1" applyFill="1" applyBorder="1">
      <alignment vertical="center"/>
    </xf>
    <xf numFmtId="0" fontId="23" fillId="0" borderId="0" xfId="0" applyFont="1" applyFill="1" applyProtection="1">
      <alignment vertical="center"/>
      <protection locked="0"/>
    </xf>
    <xf numFmtId="0" fontId="3" fillId="0" borderId="0" xfId="0" applyFont="1" applyFill="1" applyProtection="1">
      <alignment vertical="center"/>
    </xf>
    <xf numFmtId="0" fontId="3" fillId="0" borderId="0" xfId="0" applyFont="1" applyProtection="1">
      <alignment vertical="center"/>
    </xf>
    <xf numFmtId="0" fontId="0" fillId="0" borderId="0" xfId="0" applyFont="1" applyFill="1" applyProtection="1">
      <alignment vertical="center"/>
    </xf>
    <xf numFmtId="0" fontId="18" fillId="0" borderId="0" xfId="0" applyFont="1" applyBorder="1" applyProtection="1">
      <alignment vertical="center"/>
    </xf>
    <xf numFmtId="0" fontId="18" fillId="0" borderId="0" xfId="0" applyFont="1" applyBorder="1" applyAlignment="1" applyProtection="1">
      <alignment vertical="top"/>
    </xf>
    <xf numFmtId="0" fontId="18" fillId="0" borderId="0" xfId="0" applyFont="1" applyBorder="1" applyAlignment="1" applyProtection="1">
      <alignment vertical="top" wrapText="1"/>
    </xf>
    <xf numFmtId="0" fontId="0" fillId="0" borderId="0" xfId="0" applyBorder="1" applyProtection="1">
      <alignment vertical="center"/>
    </xf>
    <xf numFmtId="0" fontId="0" fillId="0" borderId="0" xfId="0" applyFont="1" applyBorder="1" applyAlignment="1" applyProtection="1">
      <alignment vertical="top"/>
    </xf>
    <xf numFmtId="0" fontId="0" fillId="0" borderId="0" xfId="0" applyFont="1" applyBorder="1" applyAlignment="1" applyProtection="1">
      <alignment vertical="top" wrapText="1"/>
    </xf>
    <xf numFmtId="0" fontId="7" fillId="6" borderId="1" xfId="0" applyFont="1" applyFill="1" applyBorder="1" applyAlignment="1" applyProtection="1">
      <alignment vertical="top"/>
    </xf>
    <xf numFmtId="0" fontId="7" fillId="0" borderId="0" xfId="0" applyFont="1" applyBorder="1" applyAlignment="1" applyProtection="1">
      <alignment vertical="top"/>
    </xf>
    <xf numFmtId="0" fontId="7" fillId="0" borderId="0" xfId="0" applyFont="1" applyBorder="1" applyAlignment="1" applyProtection="1">
      <alignment vertical="top" wrapText="1"/>
    </xf>
    <xf numFmtId="0" fontId="7" fillId="7" borderId="1" xfId="0" applyFont="1" applyFill="1" applyBorder="1" applyAlignment="1" applyProtection="1">
      <alignment vertical="top"/>
    </xf>
    <xf numFmtId="0" fontId="7" fillId="0" borderId="0" xfId="0" applyFont="1" applyBorder="1" applyProtection="1">
      <alignment vertical="center"/>
    </xf>
    <xf numFmtId="0" fontId="21" fillId="0" borderId="0" xfId="0" applyFont="1" applyBorder="1" applyAlignment="1" applyProtection="1">
      <alignment horizontal="left" vertical="center"/>
    </xf>
    <xf numFmtId="0" fontId="20" fillId="0" borderId="0" xfId="0" applyFont="1" applyBorder="1" applyAlignment="1" applyProtection="1">
      <alignment horizontal="left" vertical="center"/>
    </xf>
    <xf numFmtId="0" fontId="20" fillId="0" borderId="0" xfId="0" applyFont="1" applyBorder="1" applyAlignment="1" applyProtection="1">
      <alignment horizontal="left" vertical="center" wrapText="1"/>
    </xf>
    <xf numFmtId="0" fontId="20" fillId="0" borderId="0" xfId="0" applyFont="1" applyFill="1" applyAlignment="1" applyProtection="1">
      <alignment horizontal="left" vertical="center"/>
    </xf>
    <xf numFmtId="0" fontId="3" fillId="0" borderId="0" xfId="0" applyFont="1" applyAlignment="1" applyProtection="1">
      <alignment vertical="center" wrapText="1"/>
    </xf>
    <xf numFmtId="0" fontId="24" fillId="0" borderId="0" xfId="0" applyFont="1" applyFill="1" applyProtection="1">
      <alignment vertical="center"/>
    </xf>
    <xf numFmtId="0" fontId="23" fillId="0" borderId="0" xfId="0" applyFont="1" applyFill="1" applyProtection="1">
      <alignment vertical="center"/>
    </xf>
    <xf numFmtId="0" fontId="0" fillId="0" borderId="0" xfId="0" applyFont="1" applyBorder="1" applyAlignment="1" applyProtection="1">
      <alignment horizontal="right" vertical="top"/>
    </xf>
    <xf numFmtId="0" fontId="20" fillId="5" borderId="1" xfId="0" applyFont="1" applyFill="1" applyBorder="1" applyAlignment="1" applyProtection="1">
      <alignment horizontal="center" vertical="center"/>
    </xf>
    <xf numFmtId="0" fontId="20" fillId="0" borderId="1" xfId="0" applyFont="1" applyBorder="1" applyAlignment="1" applyProtection="1">
      <alignment vertical="center" shrinkToFit="1"/>
    </xf>
    <xf numFmtId="0" fontId="23" fillId="0" borderId="1"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0" fillId="5" borderId="1" xfId="1" applyFont="1" applyFill="1" applyBorder="1" applyAlignment="1" applyProtection="1">
      <alignment horizontal="center" vertical="center"/>
    </xf>
    <xf numFmtId="0" fontId="10" fillId="0" borderId="1" xfId="0" applyFont="1" applyFill="1" applyBorder="1" applyAlignment="1" applyProtection="1">
      <alignment vertical="center" wrapText="1"/>
    </xf>
    <xf numFmtId="0" fontId="10" fillId="0" borderId="1" xfId="0" applyFont="1" applyFill="1" applyBorder="1" applyAlignment="1" applyProtection="1">
      <alignment vertical="top" wrapText="1"/>
    </xf>
    <xf numFmtId="0" fontId="28" fillId="0" borderId="6" xfId="0" applyFont="1" applyBorder="1" applyProtection="1">
      <alignment vertical="center"/>
    </xf>
    <xf numFmtId="0" fontId="29" fillId="0" borderId="6" xfId="0" applyFont="1" applyBorder="1" applyProtection="1">
      <alignment vertical="center"/>
    </xf>
    <xf numFmtId="0" fontId="28" fillId="0" borderId="0" xfId="0" applyFont="1" applyBorder="1" applyAlignment="1" applyProtection="1">
      <alignment horizontal="right" vertical="center"/>
    </xf>
    <xf numFmtId="0" fontId="28" fillId="0" borderId="0" xfId="0" applyFont="1" applyBorder="1" applyAlignment="1" applyProtection="1">
      <alignment vertical="center"/>
    </xf>
    <xf numFmtId="0" fontId="4" fillId="0" borderId="0" xfId="0" applyFont="1" applyFill="1" applyBorder="1" applyAlignment="1" applyProtection="1">
      <alignment vertical="center"/>
    </xf>
    <xf numFmtId="0" fontId="4" fillId="0" borderId="0" xfId="0" applyFont="1" applyFill="1" applyProtection="1">
      <alignment vertical="center"/>
    </xf>
    <xf numFmtId="0" fontId="10" fillId="0" borderId="0" xfId="0" applyFont="1" applyFill="1" applyProtection="1">
      <alignment vertical="center"/>
    </xf>
    <xf numFmtId="0" fontId="0" fillId="0" borderId="0" xfId="0" applyFill="1" applyProtection="1">
      <alignment vertical="center"/>
    </xf>
    <xf numFmtId="0" fontId="28" fillId="0" borderId="0" xfId="0" applyFont="1" applyFill="1" applyProtection="1">
      <alignment vertical="center"/>
    </xf>
    <xf numFmtId="0" fontId="25" fillId="2" borderId="1" xfId="0" applyFont="1" applyFill="1" applyBorder="1" applyAlignment="1">
      <alignment horizontal="center" vertical="center"/>
    </xf>
    <xf numFmtId="0" fontId="0" fillId="0" borderId="1" xfId="0" applyFont="1" applyFill="1" applyBorder="1" applyAlignment="1" applyProtection="1">
      <alignment horizontal="center" vertical="center"/>
    </xf>
    <xf numFmtId="0" fontId="20" fillId="0" borderId="1" xfId="0" applyFont="1" applyFill="1" applyBorder="1" applyProtection="1">
      <alignment vertical="center"/>
    </xf>
    <xf numFmtId="0" fontId="24" fillId="0" borderId="1" xfId="0" applyFont="1" applyFill="1" applyBorder="1" applyProtection="1">
      <alignment vertical="center"/>
    </xf>
    <xf numFmtId="0" fontId="10" fillId="0" borderId="1" xfId="0" applyFont="1" applyFill="1" applyBorder="1" applyProtection="1">
      <alignment vertical="center"/>
    </xf>
    <xf numFmtId="0" fontId="13" fillId="0" borderId="1" xfId="0" applyFont="1" applyFill="1" applyBorder="1" applyAlignment="1" applyProtection="1">
      <alignment vertical="center" wrapText="1"/>
    </xf>
    <xf numFmtId="0" fontId="15" fillId="0"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0" fillId="0" borderId="0" xfId="0" applyFont="1">
      <alignment vertical="center"/>
    </xf>
    <xf numFmtId="0" fontId="24" fillId="8" borderId="1" xfId="0" applyNumberFormat="1" applyFont="1" applyFill="1" applyBorder="1">
      <alignment vertical="center"/>
    </xf>
    <xf numFmtId="49" fontId="24" fillId="8" borderId="1" xfId="0" applyNumberFormat="1" applyFont="1" applyFill="1" applyBorder="1">
      <alignment vertical="center"/>
    </xf>
    <xf numFmtId="14" fontId="24" fillId="8" borderId="1" xfId="0" applyNumberFormat="1" applyFont="1" applyFill="1" applyBorder="1">
      <alignment vertical="center"/>
    </xf>
    <xf numFmtId="176" fontId="24" fillId="8" borderId="1" xfId="6" applyNumberFormat="1" applyFont="1" applyFill="1" applyBorder="1" applyAlignment="1">
      <alignment horizontal="right" vertical="center"/>
    </xf>
    <xf numFmtId="0" fontId="24" fillId="8" borderId="1" xfId="0" applyFont="1" applyFill="1" applyBorder="1">
      <alignment vertical="center"/>
    </xf>
    <xf numFmtId="0" fontId="24" fillId="0" borderId="1" xfId="0" applyFont="1" applyBorder="1">
      <alignment vertical="center"/>
    </xf>
    <xf numFmtId="0" fontId="3" fillId="0" borderId="7" xfId="0" applyFont="1" applyFill="1" applyBorder="1" applyProtection="1">
      <alignment vertical="center"/>
    </xf>
    <xf numFmtId="0" fontId="3" fillId="0" borderId="6" xfId="0" applyFont="1" applyBorder="1" applyProtection="1">
      <alignment vertical="center"/>
    </xf>
    <xf numFmtId="0" fontId="3" fillId="0" borderId="6" xfId="0" applyFont="1" applyBorder="1" applyAlignment="1" applyProtection="1">
      <alignment vertical="center" wrapText="1"/>
    </xf>
    <xf numFmtId="0" fontId="3" fillId="0" borderId="10" xfId="0" applyFont="1" applyFill="1" applyBorder="1" applyProtection="1">
      <alignment vertical="center"/>
    </xf>
    <xf numFmtId="0" fontId="0" fillId="0" borderId="10" xfId="0" applyFont="1" applyFill="1" applyBorder="1" applyProtection="1">
      <alignment vertical="center"/>
    </xf>
    <xf numFmtId="0" fontId="20" fillId="0" borderId="10" xfId="0" applyFont="1" applyFill="1" applyBorder="1" applyAlignment="1" applyProtection="1">
      <alignment horizontal="left" vertical="center"/>
    </xf>
    <xf numFmtId="0" fontId="3" fillId="0" borderId="0" xfId="0" applyFont="1" applyBorder="1" applyProtection="1">
      <alignment vertical="center"/>
    </xf>
    <xf numFmtId="0" fontId="3" fillId="0" borderId="0" xfId="0" applyFont="1" applyBorder="1" applyAlignment="1" applyProtection="1">
      <alignment vertical="center" wrapText="1"/>
    </xf>
    <xf numFmtId="0" fontId="4" fillId="0" borderId="10" xfId="0" applyFont="1" applyFill="1" applyBorder="1" applyProtection="1">
      <alignment vertical="center"/>
    </xf>
    <xf numFmtId="0" fontId="24" fillId="0" borderId="10" xfId="0" applyFont="1" applyFill="1" applyBorder="1" applyProtection="1">
      <alignment vertical="center"/>
    </xf>
    <xf numFmtId="0" fontId="20" fillId="0" borderId="0" xfId="0" applyFont="1" applyBorder="1" applyProtection="1">
      <alignment vertical="center"/>
    </xf>
    <xf numFmtId="0" fontId="23" fillId="0" borderId="10" xfId="0" applyFont="1" applyFill="1" applyBorder="1" applyProtection="1">
      <alignment vertical="center"/>
    </xf>
    <xf numFmtId="0" fontId="18" fillId="0" borderId="0" xfId="0" applyFont="1" applyBorder="1" applyAlignment="1" applyProtection="1">
      <alignment vertical="center" wrapText="1"/>
    </xf>
    <xf numFmtId="0" fontId="24" fillId="0" borderId="0" xfId="0" applyFont="1" applyBorder="1" applyProtection="1">
      <alignment vertical="center"/>
    </xf>
    <xf numFmtId="0" fontId="20" fillId="0" borderId="0" xfId="0" applyFont="1" applyFill="1" applyBorder="1" applyProtection="1">
      <alignment vertical="center"/>
    </xf>
    <xf numFmtId="0" fontId="20" fillId="0" borderId="0" xfId="0" applyFont="1" applyBorder="1" applyAlignment="1" applyProtection="1">
      <alignment horizontal="center" vertical="top"/>
    </xf>
    <xf numFmtId="0" fontId="7" fillId="0" borderId="0" xfId="0" applyFont="1" applyBorder="1" applyAlignment="1" applyProtection="1">
      <alignment vertical="center" wrapText="1"/>
    </xf>
    <xf numFmtId="0" fontId="10" fillId="0" borderId="10" xfId="0" applyFont="1" applyFill="1" applyBorder="1" applyProtection="1">
      <alignment vertical="center"/>
    </xf>
    <xf numFmtId="0" fontId="0" fillId="0" borderId="10" xfId="0" applyFill="1" applyBorder="1" applyProtection="1">
      <alignment vertical="center"/>
    </xf>
    <xf numFmtId="0" fontId="28" fillId="0" borderId="10" xfId="0" applyFont="1" applyFill="1" applyBorder="1" applyProtection="1">
      <alignment vertical="center"/>
    </xf>
    <xf numFmtId="0" fontId="3" fillId="0" borderId="12" xfId="0" applyFont="1" applyFill="1" applyBorder="1" applyProtection="1">
      <alignment vertical="center"/>
    </xf>
    <xf numFmtId="0" fontId="3" fillId="0" borderId="14" xfId="0" applyFont="1" applyBorder="1" applyProtection="1">
      <alignment vertical="center"/>
    </xf>
    <xf numFmtId="0" fontId="3" fillId="0" borderId="14" xfId="0" applyFont="1" applyBorder="1" applyAlignment="1" applyProtection="1">
      <alignment vertical="center" wrapText="1"/>
    </xf>
    <xf numFmtId="0" fontId="18" fillId="0" borderId="7" xfId="0" applyFont="1" applyBorder="1" applyAlignment="1" applyProtection="1">
      <alignment vertical="top"/>
    </xf>
    <xf numFmtId="0" fontId="18" fillId="0" borderId="6" xfId="0" applyFont="1" applyBorder="1" applyAlignment="1" applyProtection="1">
      <alignment vertical="top"/>
    </xf>
    <xf numFmtId="0" fontId="18" fillId="0" borderId="6" xfId="0" applyFont="1" applyBorder="1" applyAlignment="1" applyProtection="1">
      <alignment vertical="top" wrapText="1"/>
    </xf>
    <xf numFmtId="0" fontId="18" fillId="0" borderId="9" xfId="0" applyFont="1" applyBorder="1" applyAlignment="1" applyProtection="1">
      <alignment vertical="top" wrapText="1"/>
    </xf>
    <xf numFmtId="0" fontId="19" fillId="0" borderId="10" xfId="0" applyFont="1" applyBorder="1" applyProtection="1">
      <alignment vertical="center"/>
    </xf>
    <xf numFmtId="0" fontId="18" fillId="0" borderId="11" xfId="0" applyFont="1" applyBorder="1" applyAlignment="1" applyProtection="1">
      <alignment vertical="top" wrapText="1"/>
    </xf>
    <xf numFmtId="0" fontId="0" fillId="0" borderId="10" xfId="0" applyFont="1" applyBorder="1" applyAlignment="1" applyProtection="1">
      <alignment vertical="top"/>
    </xf>
    <xf numFmtId="0" fontId="0" fillId="0" borderId="11" xfId="0" applyFont="1" applyBorder="1" applyAlignment="1" applyProtection="1">
      <alignment vertical="top" wrapText="1"/>
    </xf>
    <xf numFmtId="0" fontId="0" fillId="0" borderId="10" xfId="0" applyFont="1" applyBorder="1" applyAlignment="1" applyProtection="1">
      <alignment horizontal="right" vertical="center"/>
    </xf>
    <xf numFmtId="0" fontId="7" fillId="0" borderId="11" xfId="0" applyFont="1" applyBorder="1" applyAlignment="1" applyProtection="1">
      <alignment vertical="top" wrapText="1"/>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wrapText="1"/>
    </xf>
    <xf numFmtId="0" fontId="7" fillId="0" borderId="12" xfId="0" applyFont="1" applyBorder="1" applyAlignment="1" applyProtection="1">
      <alignment horizontal="right" vertical="center"/>
    </xf>
    <xf numFmtId="0" fontId="7" fillId="0" borderId="14" xfId="0" applyFont="1" applyBorder="1" applyAlignment="1" applyProtection="1">
      <alignment vertical="top"/>
    </xf>
    <xf numFmtId="0" fontId="7" fillId="0" borderId="14" xfId="0" applyFont="1" applyBorder="1" applyAlignment="1" applyProtection="1">
      <alignment vertical="top" wrapText="1"/>
    </xf>
    <xf numFmtId="0" fontId="7" fillId="0" borderId="13" xfId="0" applyFont="1" applyBorder="1" applyAlignment="1" applyProtection="1">
      <alignment vertical="top" wrapText="1"/>
    </xf>
    <xf numFmtId="0" fontId="0" fillId="0" borderId="0" xfId="0" applyProtection="1">
      <alignment vertical="center"/>
    </xf>
    <xf numFmtId="0" fontId="0" fillId="0" borderId="9" xfId="0" applyBorder="1" applyProtection="1">
      <alignment vertical="center"/>
    </xf>
    <xf numFmtId="0" fontId="0" fillId="0" borderId="11" xfId="0" applyBorder="1" applyProtection="1">
      <alignment vertical="center"/>
    </xf>
    <xf numFmtId="0" fontId="8" fillId="4" borderId="0" xfId="0" applyFont="1" applyFill="1" applyBorder="1" applyProtection="1">
      <alignment vertical="center"/>
    </xf>
    <xf numFmtId="0" fontId="6" fillId="4" borderId="0" xfId="0" applyFont="1" applyFill="1" applyBorder="1" applyAlignment="1" applyProtection="1">
      <alignment horizontal="center" vertical="center"/>
    </xf>
    <xf numFmtId="0" fontId="6" fillId="4" borderId="0" xfId="0" applyFont="1" applyFill="1" applyBorder="1" applyProtection="1">
      <alignment vertical="center"/>
    </xf>
    <xf numFmtId="0" fontId="5" fillId="4" borderId="0" xfId="0" applyFont="1" applyFill="1" applyBorder="1" applyProtection="1">
      <alignment vertical="center"/>
    </xf>
    <xf numFmtId="0" fontId="26" fillId="3" borderId="1" xfId="0" applyFont="1" applyFill="1" applyBorder="1" applyAlignment="1" applyProtection="1">
      <alignment horizontal="center" vertical="center" shrinkToFit="1"/>
    </xf>
    <xf numFmtId="0" fontId="26" fillId="3" borderId="1" xfId="0" applyFont="1" applyFill="1" applyBorder="1" applyAlignment="1" applyProtection="1">
      <alignment horizontal="center" vertical="center" wrapText="1"/>
    </xf>
    <xf numFmtId="0" fontId="26" fillId="3" borderId="2" xfId="0" applyFont="1" applyFill="1" applyBorder="1" applyAlignment="1" applyProtection="1">
      <alignment horizontal="center" vertical="center"/>
    </xf>
    <xf numFmtId="0" fontId="26" fillId="3" borderId="1" xfId="0" applyFont="1" applyFill="1" applyBorder="1" applyAlignment="1" applyProtection="1">
      <alignment horizontal="center" vertical="center"/>
    </xf>
    <xf numFmtId="0" fontId="26" fillId="0" borderId="0" xfId="0" applyFont="1" applyBorder="1" applyProtection="1">
      <alignment vertical="center"/>
    </xf>
    <xf numFmtId="0" fontId="26" fillId="0" borderId="4" xfId="1" applyFont="1" applyFill="1" applyBorder="1" applyAlignment="1" applyProtection="1">
      <alignment horizontal="center" vertical="center" wrapText="1"/>
    </xf>
    <xf numFmtId="0" fontId="26" fillId="0" borderId="1" xfId="1" applyFont="1" applyFill="1" applyBorder="1" applyAlignment="1" applyProtection="1">
      <alignment horizontal="left" vertical="center" wrapText="1"/>
    </xf>
    <xf numFmtId="0" fontId="26" fillId="0" borderId="1" xfId="1" applyFont="1" applyFill="1" applyBorder="1" applyAlignment="1" applyProtection="1">
      <alignment horizontal="center" vertical="center" wrapText="1"/>
    </xf>
    <xf numFmtId="0" fontId="12" fillId="0" borderId="0" xfId="0" applyFont="1" applyProtection="1">
      <alignment vertical="center"/>
    </xf>
    <xf numFmtId="0" fontId="12" fillId="0" borderId="10" xfId="0" applyFont="1" applyBorder="1" applyProtection="1">
      <alignment vertical="center"/>
    </xf>
    <xf numFmtId="0" fontId="12" fillId="0" borderId="11" xfId="0" applyFont="1" applyBorder="1" applyProtection="1">
      <alignment vertical="center"/>
    </xf>
    <xf numFmtId="0" fontId="13" fillId="0" borderId="0" xfId="0" applyFont="1" applyProtection="1">
      <alignment vertical="center"/>
    </xf>
    <xf numFmtId="0" fontId="13" fillId="0" borderId="10" xfId="0" applyFont="1" applyBorder="1" applyProtection="1">
      <alignment vertical="center"/>
    </xf>
    <xf numFmtId="0" fontId="13" fillId="0" borderId="11" xfId="0" applyFont="1" applyBorder="1" applyProtection="1">
      <alignment vertical="center"/>
    </xf>
    <xf numFmtId="0" fontId="0" fillId="0" borderId="13" xfId="0" applyBorder="1" applyProtection="1">
      <alignment vertical="center"/>
    </xf>
    <xf numFmtId="0" fontId="11" fillId="0" borderId="1" xfId="1" applyFont="1" applyFill="1" applyBorder="1" applyAlignment="1" applyProtection="1">
      <alignment horizontal="center" vertical="center" wrapText="1"/>
    </xf>
    <xf numFmtId="0" fontId="11" fillId="0" borderId="1" xfId="1" applyFont="1" applyFill="1" applyBorder="1" applyAlignment="1" applyProtection="1">
      <alignment horizontal="left" vertical="center" wrapText="1"/>
    </xf>
    <xf numFmtId="0" fontId="26" fillId="4" borderId="0" xfId="0" applyFont="1" applyFill="1" applyBorder="1" applyProtection="1">
      <alignment vertical="center"/>
    </xf>
    <xf numFmtId="0" fontId="26" fillId="4" borderId="0" xfId="0" applyFont="1" applyFill="1" applyBorder="1" applyAlignment="1" applyProtection="1">
      <alignment horizontal="center" vertical="center" wrapText="1"/>
    </xf>
    <xf numFmtId="0" fontId="26" fillId="4" borderId="0" xfId="1" applyFont="1" applyFill="1" applyBorder="1" applyAlignment="1" applyProtection="1">
      <alignment horizontal="center" vertical="center" wrapText="1"/>
    </xf>
    <xf numFmtId="0" fontId="26" fillId="4" borderId="0" xfId="1" applyFont="1" applyFill="1" applyBorder="1" applyAlignment="1" applyProtection="1">
      <alignment horizontal="left" vertical="center" wrapText="1"/>
    </xf>
    <xf numFmtId="0" fontId="26" fillId="4" borderId="0"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20" fillId="0" borderId="0" xfId="0" applyFont="1" applyProtection="1">
      <alignment vertical="center"/>
    </xf>
    <xf numFmtId="0" fontId="28" fillId="2" borderId="1" xfId="0" applyFont="1" applyFill="1" applyBorder="1" applyAlignment="1" applyProtection="1">
      <alignment horizontal="center" vertical="center"/>
    </xf>
    <xf numFmtId="0" fontId="20" fillId="0" borderId="0" xfId="0" applyFont="1" applyProtection="1">
      <alignment vertical="center"/>
      <protection locked="0"/>
    </xf>
    <xf numFmtId="0" fontId="20" fillId="5" borderId="1"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horizontal="right" vertical="center"/>
    </xf>
    <xf numFmtId="0" fontId="20" fillId="0" borderId="0" xfId="0" applyFont="1" applyFill="1" applyBorder="1" applyAlignment="1" applyProtection="1">
      <alignment horizontal="right" vertical="center"/>
    </xf>
    <xf numFmtId="0" fontId="21" fillId="7" borderId="1" xfId="0" applyFont="1" applyFill="1" applyBorder="1" applyAlignment="1" applyProtection="1">
      <alignment horizontal="center" vertical="center"/>
    </xf>
    <xf numFmtId="0" fontId="20" fillId="5" borderId="1" xfId="0" applyFont="1" applyFill="1" applyBorder="1" applyAlignment="1" applyProtection="1">
      <alignment horizontal="left" vertical="center" wrapText="1"/>
    </xf>
    <xf numFmtId="0" fontId="26" fillId="4" borderId="0" xfId="0" applyFont="1" applyFill="1" applyBorder="1" applyAlignment="1" applyProtection="1">
      <alignment horizontal="right" vertical="center" wrapText="1"/>
    </xf>
    <xf numFmtId="0" fontId="28" fillId="4" borderId="0" xfId="0" applyFont="1" applyFill="1" applyBorder="1" applyAlignment="1" applyProtection="1">
      <alignment horizontal="right" vertical="center" wrapText="1"/>
    </xf>
    <xf numFmtId="0" fontId="26" fillId="0" borderId="0" xfId="0" applyFont="1" applyProtection="1">
      <alignment vertical="center"/>
    </xf>
    <xf numFmtId="0" fontId="26" fillId="0" borderId="0" xfId="0" applyFont="1" applyAlignment="1" applyProtection="1">
      <alignment horizontal="right" vertical="center"/>
    </xf>
    <xf numFmtId="0" fontId="20" fillId="0" borderId="0" xfId="0" applyFont="1" applyBorder="1" applyAlignment="1" applyProtection="1">
      <alignment vertical="center" wrapText="1"/>
    </xf>
    <xf numFmtId="0" fontId="20" fillId="0" borderId="0" xfId="0" applyFont="1" applyBorder="1" applyAlignment="1" applyProtection="1">
      <alignment horizontal="left" vertical="top" wrapText="1"/>
    </xf>
    <xf numFmtId="0" fontId="20" fillId="0" borderId="0" xfId="5" applyFont="1" applyBorder="1" applyAlignment="1" applyProtection="1">
      <alignment vertical="center"/>
    </xf>
    <xf numFmtId="0" fontId="20" fillId="0" borderId="0" xfId="0" applyFont="1" applyFill="1" applyProtection="1">
      <alignment vertical="center"/>
    </xf>
    <xf numFmtId="9" fontId="24" fillId="0" borderId="1" xfId="0" applyNumberFormat="1" applyFont="1" applyFill="1" applyBorder="1" applyAlignment="1" applyProtection="1">
      <alignment horizontal="center" vertical="center"/>
    </xf>
    <xf numFmtId="0" fontId="20" fillId="0" borderId="0" xfId="0" applyFont="1" applyBorder="1" applyAlignment="1" applyProtection="1">
      <alignment horizontal="right" vertical="top"/>
    </xf>
    <xf numFmtId="0" fontId="0" fillId="0" borderId="10" xfId="0" applyFont="1" applyFill="1" applyBorder="1" applyAlignment="1" applyProtection="1">
      <alignment vertical="center"/>
    </xf>
    <xf numFmtId="0" fontId="28" fillId="3" borderId="1" xfId="0" applyFont="1" applyFill="1" applyBorder="1" applyAlignment="1" applyProtection="1">
      <alignment horizontal="center" vertical="center"/>
    </xf>
    <xf numFmtId="0" fontId="0" fillId="0" borderId="11" xfId="0" applyBorder="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vertical="center"/>
    </xf>
    <xf numFmtId="0" fontId="0" fillId="0" borderId="0" xfId="0" applyFont="1" applyFill="1" applyAlignment="1" applyProtection="1">
      <alignment vertical="center"/>
    </xf>
    <xf numFmtId="0" fontId="28" fillId="3" borderId="1" xfId="1" applyFont="1" applyFill="1" applyBorder="1" applyAlignment="1" applyProtection="1">
      <alignment horizontal="center" vertical="center"/>
    </xf>
    <xf numFmtId="0" fontId="37" fillId="0" borderId="1" xfId="0" applyFont="1" applyBorder="1" applyAlignment="1">
      <alignment horizontal="left" vertical="center" wrapText="1"/>
    </xf>
    <xf numFmtId="0" fontId="26" fillId="4" borderId="0" xfId="0" applyFont="1" applyFill="1" applyBorder="1" applyAlignment="1">
      <alignment horizontal="right" vertical="top" wrapText="1"/>
    </xf>
    <xf numFmtId="0" fontId="20" fillId="0" borderId="0" xfId="0" applyFont="1">
      <alignment vertical="center"/>
    </xf>
    <xf numFmtId="0" fontId="24" fillId="0" borderId="1" xfId="0" applyFont="1" applyFill="1" applyBorder="1" applyAlignment="1" applyProtection="1">
      <alignment horizontal="center" vertical="center"/>
    </xf>
    <xf numFmtId="0" fontId="28" fillId="0" borderId="1" xfId="0" applyFont="1" applyBorder="1" applyAlignment="1" applyProtection="1">
      <alignment horizontal="left" vertical="center" wrapText="1"/>
    </xf>
    <xf numFmtId="0" fontId="28" fillId="0" borderId="1" xfId="0" applyFont="1" applyBorder="1" applyAlignment="1">
      <alignment horizontal="left" vertical="center" wrapText="1"/>
    </xf>
    <xf numFmtId="0" fontId="26" fillId="4" borderId="0" xfId="0" applyFont="1" applyFill="1" applyBorder="1" applyAlignment="1">
      <alignment horizontal="right" vertical="center" wrapText="1"/>
    </xf>
    <xf numFmtId="0" fontId="28" fillId="0" borderId="1" xfId="0" applyFont="1" applyFill="1" applyBorder="1" applyAlignment="1" applyProtection="1">
      <alignment horizontal="left" vertical="center" wrapText="1"/>
    </xf>
    <xf numFmtId="0" fontId="24" fillId="0" borderId="0" xfId="0" applyFont="1" applyFill="1" applyAlignment="1" applyProtection="1">
      <alignment horizontal="center" vertical="center"/>
    </xf>
    <xf numFmtId="0" fontId="0" fillId="0" borderId="0" xfId="0" applyFont="1" applyProtection="1">
      <alignment vertical="center"/>
    </xf>
    <xf numFmtId="0" fontId="24" fillId="8" borderId="1" xfId="6" applyNumberFormat="1" applyFont="1" applyFill="1" applyBorder="1" applyAlignment="1">
      <alignment horizontal="right" vertical="center"/>
    </xf>
    <xf numFmtId="9" fontId="20" fillId="0" borderId="1" xfId="0" applyNumberFormat="1" applyFont="1" applyFill="1" applyBorder="1" applyAlignment="1" applyProtection="1">
      <alignment horizontal="center" vertical="center" wrapText="1"/>
      <protection locked="0"/>
    </xf>
    <xf numFmtId="0" fontId="41" fillId="0" borderId="0" xfId="0" applyFont="1" applyProtection="1">
      <alignment vertical="center"/>
    </xf>
    <xf numFmtId="0" fontId="42" fillId="0" borderId="0" xfId="0" applyFont="1" applyFill="1" applyProtection="1">
      <alignment vertical="center"/>
    </xf>
    <xf numFmtId="0" fontId="41" fillId="0" borderId="0" xfId="0" applyFont="1" applyFill="1" applyProtection="1">
      <alignment vertical="center"/>
    </xf>
    <xf numFmtId="0" fontId="41" fillId="0" borderId="0" xfId="0" applyFont="1" applyFill="1" applyAlignment="1" applyProtection="1">
      <alignment vertical="center"/>
    </xf>
    <xf numFmtId="0" fontId="37" fillId="0" borderId="4" xfId="0" applyFont="1" applyBorder="1" applyAlignment="1">
      <alignment horizontal="left" vertical="center" wrapText="1"/>
    </xf>
    <xf numFmtId="0" fontId="28" fillId="2" borderId="1" xfId="0" applyFont="1" applyFill="1" applyBorder="1" applyAlignment="1">
      <alignment horizontal="center" vertical="center"/>
    </xf>
    <xf numFmtId="0" fontId="20" fillId="0" borderId="0" xfId="0" applyFont="1" applyBorder="1" applyAlignment="1" applyProtection="1">
      <alignment horizontal="left" vertical="top" wrapText="1"/>
    </xf>
    <xf numFmtId="0" fontId="28" fillId="0" borderId="1" xfId="0" applyFont="1" applyBorder="1" applyAlignment="1">
      <alignment horizontal="left" vertical="center" wrapText="1"/>
    </xf>
    <xf numFmtId="0" fontId="24" fillId="0" borderId="1" xfId="0" applyFont="1" applyFill="1" applyBorder="1" applyAlignment="1" applyProtection="1">
      <alignment vertical="center" wrapText="1"/>
      <protection locked="0"/>
    </xf>
    <xf numFmtId="0" fontId="28" fillId="0" borderId="1" xfId="0" applyFont="1" applyBorder="1" applyAlignment="1" applyProtection="1">
      <alignment horizontal="left" vertical="center" wrapText="1"/>
    </xf>
    <xf numFmtId="0" fontId="28" fillId="0" borderId="0" xfId="0" applyFont="1" applyBorder="1" applyAlignment="1" applyProtection="1">
      <alignment horizontal="right" vertical="top"/>
      <protection locked="0"/>
    </xf>
    <xf numFmtId="0" fontId="25" fillId="4" borderId="1" xfId="0" applyFont="1" applyFill="1" applyBorder="1" applyAlignment="1" applyProtection="1">
      <alignment horizontal="left" vertical="center"/>
    </xf>
    <xf numFmtId="0" fontId="28" fillId="0" borderId="1" xfId="0" applyFont="1" applyBorder="1" applyAlignment="1" applyProtection="1">
      <alignment horizontal="left" vertical="center" wrapText="1"/>
    </xf>
    <xf numFmtId="0" fontId="27" fillId="2" borderId="1" xfId="0" applyFont="1" applyFill="1" applyBorder="1" applyAlignment="1" applyProtection="1">
      <alignment horizontal="center" vertical="center"/>
    </xf>
    <xf numFmtId="0" fontId="28" fillId="0" borderId="1" xfId="0" applyFont="1" applyBorder="1" applyAlignment="1">
      <alignment horizontal="left" vertical="center" wrapText="1"/>
    </xf>
    <xf numFmtId="0" fontId="27" fillId="2" borderId="1" xfId="0" applyFont="1" applyFill="1" applyBorder="1" applyAlignment="1">
      <alignment horizontal="center" vertical="center" wrapText="1"/>
    </xf>
    <xf numFmtId="0" fontId="26" fillId="0" borderId="0" xfId="0" applyFont="1" applyBorder="1" applyAlignment="1" applyProtection="1">
      <alignment vertical="top" wrapText="1"/>
    </xf>
    <xf numFmtId="0" fontId="26" fillId="4" borderId="0" xfId="0" applyFont="1" applyFill="1" applyBorder="1" applyAlignment="1" applyProtection="1">
      <alignment horizontal="right" vertical="top" wrapText="1"/>
    </xf>
    <xf numFmtId="0" fontId="0" fillId="0" borderId="0" xfId="0" applyFont="1" applyProtection="1">
      <alignment vertical="center"/>
      <protection locked="0"/>
    </xf>
    <xf numFmtId="0" fontId="0" fillId="0" borderId="0" xfId="0" applyFont="1" applyAlignment="1" applyProtection="1">
      <alignment horizontal="center" vertical="center"/>
    </xf>
    <xf numFmtId="0" fontId="0" fillId="0" borderId="7" xfId="0" applyFont="1" applyBorder="1" applyProtection="1">
      <alignment vertical="center"/>
    </xf>
    <xf numFmtId="0" fontId="0" fillId="0" borderId="6" xfId="0" applyFont="1" applyBorder="1" applyProtection="1">
      <alignment vertical="center"/>
    </xf>
    <xf numFmtId="0" fontId="0" fillId="0" borderId="6" xfId="0" applyFont="1" applyBorder="1" applyAlignment="1" applyProtection="1">
      <alignment horizontal="center" vertical="center"/>
    </xf>
    <xf numFmtId="0" fontId="0" fillId="0" borderId="9" xfId="0" applyFont="1" applyBorder="1" applyProtection="1">
      <alignment vertical="center"/>
    </xf>
    <xf numFmtId="0" fontId="0" fillId="4" borderId="10" xfId="0" applyFont="1" applyFill="1" applyBorder="1" applyProtection="1">
      <alignment vertical="center"/>
    </xf>
    <xf numFmtId="0" fontId="0" fillId="0" borderId="11" xfId="0" applyFont="1" applyBorder="1" applyProtection="1">
      <alignment vertical="center"/>
    </xf>
    <xf numFmtId="0" fontId="0" fillId="0" borderId="10" xfId="0" applyFont="1" applyBorder="1" applyProtection="1">
      <alignment vertical="center"/>
    </xf>
    <xf numFmtId="0" fontId="0" fillId="4" borderId="0" xfId="0" applyFont="1" applyFill="1" applyBorder="1" applyAlignment="1" applyProtection="1">
      <alignment horizontal="center" vertical="center"/>
    </xf>
    <xf numFmtId="0" fontId="0" fillId="4" borderId="0" xfId="0" applyFont="1" applyFill="1" applyBorder="1" applyProtection="1">
      <alignment vertical="center"/>
    </xf>
    <xf numFmtId="0" fontId="0" fillId="0" borderId="12" xfId="0" applyFont="1" applyBorder="1" applyProtection="1">
      <alignment vertical="center"/>
    </xf>
    <xf numFmtId="0" fontId="0" fillId="0" borderId="14" xfId="0" applyFont="1" applyBorder="1" applyProtection="1">
      <alignment vertical="center"/>
    </xf>
    <xf numFmtId="0" fontId="0" fillId="0" borderId="13" xfId="0" applyFont="1" applyBorder="1" applyProtection="1">
      <alignment vertical="center"/>
    </xf>
    <xf numFmtId="0" fontId="0" fillId="0" borderId="0" xfId="0" applyFont="1" applyBorder="1" applyProtection="1">
      <alignment vertical="center"/>
    </xf>
    <xf numFmtId="0" fontId="28" fillId="0" borderId="4" xfId="0" applyFont="1" applyBorder="1" applyAlignment="1">
      <alignment horizontal="left" vertical="center" wrapText="1"/>
    </xf>
    <xf numFmtId="0" fontId="26" fillId="4" borderId="0" xfId="0" applyFont="1" applyFill="1" applyBorder="1" applyAlignment="1" applyProtection="1">
      <alignment horizontal="right" vertical="top" wrapText="1"/>
    </xf>
    <xf numFmtId="0" fontId="28" fillId="0" borderId="1" xfId="0" applyFont="1" applyBorder="1" applyAlignment="1" applyProtection="1">
      <alignment horizontal="left" vertical="center" wrapText="1"/>
    </xf>
    <xf numFmtId="0" fontId="28" fillId="0" borderId="1" xfId="0" applyFont="1" applyBorder="1" applyAlignment="1">
      <alignment horizontal="left" vertical="center" wrapText="1"/>
    </xf>
    <xf numFmtId="0" fontId="44" fillId="0" borderId="3" xfId="0" applyFont="1" applyFill="1" applyBorder="1" applyAlignment="1" applyProtection="1">
      <alignment horizontal="center" vertical="center"/>
    </xf>
    <xf numFmtId="2" fontId="10"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center" vertical="center"/>
    </xf>
    <xf numFmtId="0" fontId="10" fillId="0" borderId="0" xfId="0" applyFont="1" applyBorder="1" applyAlignment="1" applyProtection="1">
      <alignment vertical="center"/>
    </xf>
    <xf numFmtId="0" fontId="0" fillId="0" borderId="1" xfId="0" applyFont="1" applyBorder="1">
      <alignment vertical="center"/>
    </xf>
    <xf numFmtId="0" fontId="0" fillId="9" borderId="1" xfId="0" applyFont="1" applyFill="1" applyBorder="1">
      <alignment vertical="center"/>
    </xf>
    <xf numFmtId="0" fontId="11" fillId="0" borderId="0" xfId="1" applyFont="1" applyFill="1" applyBorder="1" applyAlignment="1" applyProtection="1">
      <alignment horizontal="center" vertical="center" wrapText="1"/>
    </xf>
    <xf numFmtId="0" fontId="45" fillId="0" borderId="1" xfId="1" applyFont="1" applyFill="1" applyBorder="1" applyAlignment="1" applyProtection="1">
      <alignment horizontal="left" vertical="center" wrapText="1"/>
    </xf>
    <xf numFmtId="0" fontId="20" fillId="0" borderId="1" xfId="0" applyFont="1" applyFill="1" applyBorder="1" applyAlignment="1" applyProtection="1">
      <alignment vertical="center" wrapText="1"/>
      <protection locked="0"/>
    </xf>
    <xf numFmtId="0" fontId="20" fillId="0" borderId="0" xfId="0" applyFont="1" applyBorder="1" applyAlignment="1" applyProtection="1">
      <alignment horizontal="left" vertical="top" wrapText="1"/>
    </xf>
    <xf numFmtId="0" fontId="20" fillId="0" borderId="11" xfId="0" applyFont="1" applyBorder="1" applyAlignment="1" applyProtection="1">
      <alignment horizontal="left" vertical="top" wrapText="1"/>
    </xf>
    <xf numFmtId="0" fontId="20" fillId="0" borderId="0" xfId="0" applyFont="1" applyBorder="1" applyAlignment="1" applyProtection="1">
      <alignment vertical="top" wrapText="1"/>
    </xf>
    <xf numFmtId="0" fontId="20" fillId="0" borderId="11" xfId="0" applyFont="1" applyBorder="1" applyAlignment="1" applyProtection="1">
      <alignment vertical="top" wrapText="1"/>
    </xf>
    <xf numFmtId="0" fontId="22" fillId="0" borderId="0" xfId="0" applyFont="1" applyBorder="1" applyAlignment="1" applyProtection="1">
      <alignment horizontal="right" vertical="center"/>
    </xf>
    <xf numFmtId="0" fontId="45" fillId="0" borderId="1" xfId="1" applyFont="1" applyFill="1" applyBorder="1" applyAlignment="1" applyProtection="1">
      <alignment horizontal="center" vertical="center" wrapText="1"/>
    </xf>
    <xf numFmtId="0" fontId="28" fillId="0" borderId="0" xfId="0" applyFont="1" applyBorder="1" applyProtection="1">
      <alignment vertical="center"/>
    </xf>
    <xf numFmtId="0" fontId="28" fillId="5" borderId="1"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xf>
    <xf numFmtId="0" fontId="20" fillId="0" borderId="1" xfId="1"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protection locked="0"/>
    </xf>
    <xf numFmtId="0" fontId="20" fillId="4" borderId="1" xfId="0" applyFont="1" applyFill="1" applyBorder="1" applyAlignment="1" applyProtection="1">
      <alignment horizontal="center" vertical="center" wrapText="1"/>
    </xf>
    <xf numFmtId="0" fontId="28" fillId="0" borderId="0" xfId="0" applyFont="1" applyFill="1" applyBorder="1" applyAlignment="1" applyProtection="1">
      <alignment horizontal="left" vertical="top"/>
    </xf>
    <xf numFmtId="0" fontId="46" fillId="0" borderId="0" xfId="5" applyFont="1" applyBorder="1" applyAlignment="1" applyProtection="1">
      <alignment vertic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center" vertical="top"/>
    </xf>
    <xf numFmtId="0" fontId="47" fillId="0" borderId="0" xfId="0" applyFont="1" applyBorder="1" applyProtection="1">
      <alignment vertical="center"/>
    </xf>
    <xf numFmtId="0" fontId="20" fillId="0" borderId="0" xfId="0" quotePrefix="1" applyFont="1" applyBorder="1" applyAlignment="1" applyProtection="1">
      <alignment horizontal="right" vertical="top"/>
    </xf>
    <xf numFmtId="0" fontId="20" fillId="0" borderId="1" xfId="0" applyFont="1" applyFill="1" applyBorder="1" applyAlignment="1" applyProtection="1">
      <alignment horizontal="left" vertical="center" wrapText="1"/>
    </xf>
    <xf numFmtId="0" fontId="17" fillId="0" borderId="14" xfId="0" applyFont="1" applyBorder="1" applyAlignment="1" applyProtection="1">
      <alignment horizontal="center" vertical="center"/>
    </xf>
    <xf numFmtId="0" fontId="20" fillId="5" borderId="1" xfId="0" applyFont="1" applyFill="1" applyBorder="1" applyAlignment="1" applyProtection="1">
      <alignment horizontal="center" vertical="center"/>
    </xf>
    <xf numFmtId="0" fontId="28" fillId="0" borderId="1" xfId="0" applyFont="1" applyFill="1" applyBorder="1" applyAlignment="1" applyProtection="1">
      <alignment horizontal="left" vertical="center" wrapText="1"/>
    </xf>
    <xf numFmtId="0" fontId="20" fillId="5" borderId="1" xfId="0" applyFont="1" applyFill="1" applyBorder="1" applyAlignment="1" applyProtection="1">
      <alignment horizontal="center" vertical="center" wrapText="1"/>
    </xf>
    <xf numFmtId="0" fontId="28" fillId="0" borderId="0" xfId="0" applyFont="1" applyBorder="1" applyAlignment="1" applyProtection="1">
      <alignment vertical="center" wrapText="1"/>
    </xf>
    <xf numFmtId="0" fontId="20" fillId="0" borderId="1" xfId="0" applyFont="1" applyFill="1" applyBorder="1" applyAlignment="1" applyProtection="1">
      <alignment vertical="center" wrapText="1"/>
      <protection locked="0"/>
    </xf>
    <xf numFmtId="14" fontId="20" fillId="6" borderId="1" xfId="0" applyNumberFormat="1" applyFont="1" applyFill="1" applyBorder="1" applyAlignment="1" applyProtection="1">
      <alignment horizontal="center" vertical="center"/>
      <protection locked="0"/>
    </xf>
    <xf numFmtId="0" fontId="20" fillId="6" borderId="1" xfId="0" applyFont="1" applyFill="1" applyBorder="1" applyAlignment="1" applyProtection="1">
      <alignment horizontal="left" vertical="center"/>
      <protection locked="0"/>
    </xf>
    <xf numFmtId="0" fontId="20" fillId="6" borderId="1" xfId="0" applyFont="1" applyFill="1" applyBorder="1" applyAlignment="1" applyProtection="1">
      <alignment horizontal="center" vertical="center" shrinkToFit="1"/>
      <protection locked="0"/>
    </xf>
    <xf numFmtId="0" fontId="22" fillId="0" borderId="0" xfId="0" applyFont="1" applyBorder="1" applyAlignment="1" applyProtection="1">
      <alignment horizontal="right" vertical="center"/>
    </xf>
    <xf numFmtId="0" fontId="22" fillId="0" borderId="11" xfId="0" applyFont="1" applyBorder="1" applyAlignment="1" applyProtection="1">
      <alignment horizontal="right" vertical="center"/>
    </xf>
    <xf numFmtId="0" fontId="20" fillId="0" borderId="0" xfId="0" applyFont="1" applyBorder="1" applyAlignment="1" applyProtection="1">
      <alignment vertical="top" wrapText="1"/>
    </xf>
    <xf numFmtId="0" fontId="28" fillId="0" borderId="0" xfId="0" applyFont="1" applyBorder="1" applyAlignment="1" applyProtection="1">
      <alignment vertical="top" wrapText="1"/>
    </xf>
    <xf numFmtId="0" fontId="20" fillId="0" borderId="0" xfId="0" applyFont="1" applyBorder="1" applyAlignment="1" applyProtection="1">
      <alignment horizontal="left" vertical="top" wrapText="1"/>
    </xf>
    <xf numFmtId="0" fontId="20" fillId="0" borderId="14" xfId="0" applyFont="1" applyBorder="1" applyAlignment="1" applyProtection="1">
      <alignment horizontal="center" vertical="center"/>
    </xf>
    <xf numFmtId="0" fontId="24" fillId="4" borderId="2" xfId="0" applyFont="1" applyFill="1" applyBorder="1" applyAlignment="1" applyProtection="1">
      <alignment horizontal="center" vertical="center"/>
    </xf>
    <xf numFmtId="0" fontId="24" fillId="4" borderId="3" xfId="0" applyFont="1" applyFill="1" applyBorder="1" applyAlignment="1" applyProtection="1">
      <alignment horizontal="center" vertical="center"/>
    </xf>
    <xf numFmtId="0" fontId="28" fillId="6" borderId="1" xfId="0" applyFont="1" applyFill="1" applyBorder="1" applyAlignment="1" applyProtection="1">
      <alignment horizontal="left" vertical="center" wrapText="1"/>
      <protection locked="0"/>
    </xf>
    <xf numFmtId="0" fontId="28" fillId="6" borderId="1" xfId="1" applyFont="1" applyFill="1" applyBorder="1" applyAlignment="1" applyProtection="1">
      <alignment horizontal="left" vertical="top"/>
      <protection locked="0"/>
    </xf>
    <xf numFmtId="0" fontId="28" fillId="3" borderId="1" xfId="0"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xf>
    <xf numFmtId="0" fontId="20" fillId="4" borderId="1" xfId="0" applyFont="1" applyFill="1" applyBorder="1" applyAlignment="1" applyProtection="1">
      <alignment horizontal="center" vertical="center"/>
    </xf>
    <xf numFmtId="0" fontId="20" fillId="6" borderId="2" xfId="0" applyFont="1" applyFill="1" applyBorder="1" applyAlignment="1" applyProtection="1">
      <alignment horizontal="left" vertical="center"/>
      <protection locked="0"/>
    </xf>
    <xf numFmtId="0" fontId="20" fillId="6" borderId="5" xfId="0" applyFont="1" applyFill="1" applyBorder="1" applyAlignment="1" applyProtection="1">
      <alignment horizontal="left" vertical="center"/>
      <protection locked="0"/>
    </xf>
    <xf numFmtId="0" fontId="20" fillId="6" borderId="3" xfId="0" applyFont="1" applyFill="1" applyBorder="1" applyAlignment="1" applyProtection="1">
      <alignment horizontal="left" vertical="center"/>
      <protection locked="0"/>
    </xf>
    <xf numFmtId="0" fontId="20" fillId="4" borderId="2" xfId="0" applyFont="1" applyFill="1" applyBorder="1" applyAlignment="1" applyProtection="1">
      <alignment horizontal="center" vertical="center"/>
    </xf>
    <xf numFmtId="0" fontId="20" fillId="4" borderId="3" xfId="0" applyFont="1" applyFill="1" applyBorder="1" applyAlignment="1" applyProtection="1">
      <alignment horizontal="center" vertical="center"/>
    </xf>
    <xf numFmtId="0" fontId="20" fillId="6" borderId="2" xfId="0" applyFont="1" applyFill="1" applyBorder="1" applyAlignment="1" applyProtection="1">
      <alignment horizontal="left" vertical="center" shrinkToFit="1"/>
      <protection locked="0"/>
    </xf>
    <xf numFmtId="0" fontId="20" fillId="6" borderId="5" xfId="0" applyFont="1" applyFill="1" applyBorder="1" applyAlignment="1" applyProtection="1">
      <alignment horizontal="left" vertical="center" shrinkToFit="1"/>
      <protection locked="0"/>
    </xf>
    <xf numFmtId="0" fontId="20" fillId="6" borderId="3" xfId="0" applyFont="1" applyFill="1" applyBorder="1" applyAlignment="1" applyProtection="1">
      <alignment horizontal="left" vertical="center" shrinkToFit="1"/>
      <protection locked="0"/>
    </xf>
    <xf numFmtId="0" fontId="20" fillId="0" borderId="10" xfId="0" applyFont="1" applyBorder="1" applyAlignment="1" applyProtection="1">
      <alignment vertical="top"/>
    </xf>
    <xf numFmtId="0" fontId="20" fillId="0" borderId="0" xfId="0" applyFont="1" applyBorder="1" applyAlignment="1" applyProtection="1">
      <alignment vertical="top"/>
    </xf>
    <xf numFmtId="0" fontId="20" fillId="0" borderId="14" xfId="0" applyFont="1" applyBorder="1" applyAlignment="1" applyProtection="1">
      <alignment horizontal="left" vertical="top" wrapText="1"/>
    </xf>
    <xf numFmtId="0" fontId="28" fillId="6" borderId="1" xfId="0" applyFont="1" applyFill="1" applyBorder="1" applyAlignment="1" applyProtection="1">
      <alignment horizontal="left" vertical="top" wrapText="1"/>
      <protection locked="0"/>
    </xf>
    <xf numFmtId="0" fontId="25" fillId="2" borderId="1" xfId="0" applyFont="1" applyFill="1" applyBorder="1" applyAlignment="1" applyProtection="1">
      <alignment horizontal="center" vertical="center"/>
    </xf>
    <xf numFmtId="0" fontId="20" fillId="4" borderId="0" xfId="0" applyFont="1" applyFill="1" applyBorder="1" applyAlignment="1" applyProtection="1">
      <alignment horizontal="right" vertical="center"/>
    </xf>
    <xf numFmtId="0" fontId="33" fillId="4" borderId="0"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28" fillId="0" borderId="1" xfId="0" applyFont="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xf>
    <xf numFmtId="0" fontId="35" fillId="0" borderId="2" xfId="0" applyFont="1" applyBorder="1" applyAlignment="1" applyProtection="1">
      <alignment vertical="center"/>
    </xf>
    <xf numFmtId="0" fontId="35" fillId="0" borderId="3" xfId="0" applyFont="1" applyBorder="1" applyAlignment="1" applyProtection="1">
      <alignment vertical="center"/>
    </xf>
    <xf numFmtId="0" fontId="28" fillId="0" borderId="6" xfId="0" applyFont="1" applyBorder="1" applyAlignment="1" applyProtection="1">
      <alignment horizontal="left" vertical="top" wrapText="1"/>
    </xf>
    <xf numFmtId="0" fontId="28" fillId="0" borderId="9" xfId="0" applyFont="1" applyBorder="1" applyAlignment="1" applyProtection="1">
      <alignment horizontal="left" vertical="top" wrapText="1"/>
    </xf>
    <xf numFmtId="0" fontId="28" fillId="0" borderId="0" xfId="0" applyFont="1" applyBorder="1" applyAlignment="1" applyProtection="1">
      <alignment horizontal="left" vertical="top" wrapText="1"/>
    </xf>
    <xf numFmtId="0" fontId="28" fillId="0" borderId="11" xfId="0" applyFont="1" applyBorder="1" applyAlignment="1" applyProtection="1">
      <alignment horizontal="left" vertical="top" wrapText="1"/>
    </xf>
    <xf numFmtId="0" fontId="27" fillId="0" borderId="14" xfId="0" applyFont="1" applyBorder="1" applyAlignment="1" applyProtection="1">
      <alignment horizontal="center" wrapText="1"/>
    </xf>
    <xf numFmtId="0" fontId="27" fillId="0" borderId="13" xfId="0" applyFont="1" applyBorder="1" applyAlignment="1" applyProtection="1">
      <alignment horizontal="center" wrapText="1"/>
    </xf>
    <xf numFmtId="0" fontId="28" fillId="0" borderId="1" xfId="0" applyFont="1" applyBorder="1" applyAlignment="1" applyProtection="1">
      <alignment vertical="center" wrapText="1"/>
    </xf>
    <xf numFmtId="0" fontId="35" fillId="0" borderId="1" xfId="0" applyFont="1" applyBorder="1" applyAlignment="1" applyProtection="1">
      <alignment vertical="center" shrinkToFit="1"/>
    </xf>
    <xf numFmtId="0" fontId="28" fillId="0" borderId="7" xfId="0" applyFont="1" applyBorder="1" applyAlignment="1" applyProtection="1">
      <alignment vertical="top" wrapText="1"/>
    </xf>
    <xf numFmtId="0" fontId="28" fillId="0" borderId="9" xfId="0" applyFont="1" applyBorder="1" applyAlignment="1" applyProtection="1">
      <alignment vertical="top" wrapText="1"/>
    </xf>
    <xf numFmtId="0" fontId="28" fillId="0" borderId="10" xfId="0" applyFont="1" applyBorder="1" applyAlignment="1" applyProtection="1">
      <alignment vertical="top" wrapText="1"/>
    </xf>
    <xf numFmtId="0" fontId="28" fillId="0" borderId="11" xfId="0" applyFont="1" applyBorder="1" applyAlignment="1" applyProtection="1">
      <alignment vertical="top" wrapText="1"/>
    </xf>
    <xf numFmtId="0" fontId="27" fillId="0" borderId="10" xfId="0" applyFont="1" applyBorder="1" applyAlignment="1" applyProtection="1">
      <alignment horizontal="center" vertical="top" wrapText="1"/>
    </xf>
    <xf numFmtId="0" fontId="27" fillId="0" borderId="11" xfId="0" applyFont="1" applyBorder="1" applyAlignment="1" applyProtection="1">
      <alignment horizontal="center" vertical="top" wrapText="1"/>
    </xf>
    <xf numFmtId="0" fontId="27" fillId="2" borderId="4"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27" fillId="2" borderId="15" xfId="0" applyFont="1" applyFill="1" applyBorder="1" applyAlignment="1" applyProtection="1">
      <alignment horizontal="center" vertical="center"/>
    </xf>
    <xf numFmtId="0" fontId="28" fillId="0" borderId="7" xfId="0" applyFont="1" applyBorder="1" applyAlignment="1" applyProtection="1">
      <alignment horizontal="left" vertical="center" wrapText="1"/>
    </xf>
    <xf numFmtId="0" fontId="28" fillId="0" borderId="9" xfId="0" applyFont="1" applyBorder="1" applyAlignment="1" applyProtection="1">
      <alignment horizontal="left" vertical="center" wrapText="1"/>
    </xf>
    <xf numFmtId="0" fontId="28" fillId="0" borderId="10" xfId="0" applyFont="1" applyBorder="1" applyAlignment="1" applyProtection="1">
      <alignment horizontal="left" vertical="center" wrapText="1"/>
    </xf>
    <xf numFmtId="0" fontId="28" fillId="0" borderId="11" xfId="0" applyFont="1" applyBorder="1" applyAlignment="1" applyProtection="1">
      <alignment horizontal="left" vertical="center" wrapText="1"/>
    </xf>
    <xf numFmtId="0" fontId="28" fillId="0" borderId="12" xfId="0" applyFont="1" applyBorder="1" applyAlignment="1" applyProtection="1">
      <alignment horizontal="left" vertical="center" wrapText="1"/>
    </xf>
    <xf numFmtId="0" fontId="28" fillId="0" borderId="13" xfId="0" applyFont="1" applyBorder="1" applyAlignment="1" applyProtection="1">
      <alignment horizontal="left" vertical="center" wrapText="1"/>
    </xf>
    <xf numFmtId="0" fontId="27" fillId="2" borderId="1" xfId="0" applyFont="1" applyFill="1" applyBorder="1" applyAlignment="1" applyProtection="1">
      <alignment horizontal="left" vertical="center"/>
    </xf>
    <xf numFmtId="0" fontId="28" fillId="0" borderId="1" xfId="0" applyFont="1" applyBorder="1" applyAlignment="1" applyProtection="1">
      <alignment horizontal="left" vertical="top" wrapText="1"/>
    </xf>
    <xf numFmtId="0" fontId="35" fillId="0" borderId="1" xfId="0" applyFont="1" applyBorder="1" applyAlignment="1" applyProtection="1">
      <alignment vertical="center"/>
    </xf>
    <xf numFmtId="0" fontId="28" fillId="0" borderId="12" xfId="0" applyFont="1" applyBorder="1" applyAlignment="1" applyProtection="1">
      <alignment vertical="top" wrapText="1"/>
    </xf>
    <xf numFmtId="0" fontId="28" fillId="0" borderId="13" xfId="0" applyFont="1" applyBorder="1" applyAlignment="1" applyProtection="1">
      <alignment vertical="top" wrapText="1"/>
    </xf>
    <xf numFmtId="0" fontId="28" fillId="0" borderId="7" xfId="0" applyFont="1" applyBorder="1" applyAlignment="1" applyProtection="1">
      <alignment horizontal="left" vertical="top" wrapText="1"/>
    </xf>
    <xf numFmtId="0" fontId="28" fillId="0" borderId="10" xfId="0" applyFont="1" applyBorder="1" applyAlignment="1" applyProtection="1">
      <alignment horizontal="left" vertical="top" wrapText="1"/>
    </xf>
    <xf numFmtId="0" fontId="28" fillId="0" borderId="12" xfId="0" applyFont="1" applyBorder="1" applyAlignment="1" applyProtection="1">
      <alignment horizontal="left" vertical="top" wrapText="1"/>
    </xf>
    <xf numFmtId="0" fontId="28" fillId="0" borderId="13" xfId="0" applyFont="1" applyBorder="1" applyAlignment="1" applyProtection="1">
      <alignment horizontal="left" vertical="top" wrapText="1"/>
    </xf>
    <xf numFmtId="0" fontId="27" fillId="0" borderId="14" xfId="0" applyFont="1" applyBorder="1" applyAlignment="1">
      <alignment horizontal="center" vertical="top" wrapText="1"/>
    </xf>
    <xf numFmtId="0" fontId="28" fillId="0" borderId="1" xfId="0" applyFont="1" applyBorder="1" applyAlignment="1">
      <alignment horizontal="left" vertical="center" wrapText="1"/>
    </xf>
    <xf numFmtId="0" fontId="26" fillId="0" borderId="6" xfId="0" applyFont="1" applyBorder="1" applyAlignment="1" applyProtection="1">
      <alignment horizontal="left" vertical="center" wrapText="1"/>
    </xf>
    <xf numFmtId="0" fontId="26" fillId="0" borderId="0" xfId="0" applyFont="1" applyBorder="1" applyAlignment="1" applyProtection="1">
      <alignment horizontal="left" vertical="center" wrapText="1"/>
    </xf>
    <xf numFmtId="0" fontId="27" fillId="2" borderId="4"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7" fillId="2" borderId="15" xfId="0" applyFont="1" applyFill="1" applyBorder="1" applyAlignment="1" applyProtection="1">
      <alignment horizontal="center" vertical="center" wrapText="1"/>
    </xf>
    <xf numFmtId="0" fontId="27" fillId="2" borderId="1" xfId="0" applyFont="1" applyFill="1" applyBorder="1" applyAlignment="1">
      <alignment horizontal="center" vertical="center" wrapText="1"/>
    </xf>
    <xf numFmtId="0" fontId="27" fillId="0" borderId="6" xfId="0" applyFont="1" applyBorder="1" applyAlignment="1">
      <alignment horizontal="center" vertical="top" wrapText="1"/>
    </xf>
    <xf numFmtId="0" fontId="26" fillId="0" borderId="6" xfId="0" applyFont="1" applyBorder="1" applyAlignment="1">
      <alignment vertical="top" wrapText="1"/>
    </xf>
    <xf numFmtId="0" fontId="26" fillId="0" borderId="0" xfId="0" applyFont="1" applyBorder="1" applyAlignment="1">
      <alignment vertical="top" wrapText="1"/>
    </xf>
    <xf numFmtId="0" fontId="26" fillId="0" borderId="6" xfId="0" applyFont="1" applyBorder="1" applyAlignment="1" applyProtection="1">
      <alignment vertical="top" wrapText="1"/>
    </xf>
    <xf numFmtId="0" fontId="26" fillId="0" borderId="0" xfId="0" applyFont="1" applyBorder="1" applyAlignment="1" applyProtection="1">
      <alignment vertical="top" wrapText="1"/>
    </xf>
    <xf numFmtId="0" fontId="26" fillId="0" borderId="0" xfId="0" applyFont="1" applyAlignment="1" applyProtection="1">
      <alignment horizontal="left" vertical="top" wrapText="1"/>
    </xf>
    <xf numFmtId="0" fontId="28" fillId="0" borderId="7" xfId="0" applyFont="1" applyBorder="1" applyAlignment="1">
      <alignment vertical="top" wrapText="1"/>
    </xf>
    <xf numFmtId="0" fontId="28" fillId="0" borderId="9" xfId="0" applyFont="1" applyBorder="1" applyAlignment="1">
      <alignment vertical="top" wrapText="1"/>
    </xf>
    <xf numFmtId="0" fontId="28" fillId="0" borderId="10" xfId="0" applyFont="1" applyBorder="1" applyAlignment="1">
      <alignment vertical="top" wrapText="1"/>
    </xf>
    <xf numFmtId="0" fontId="28" fillId="0" borderId="11" xfId="0" applyFont="1" applyBorder="1" applyAlignment="1">
      <alignment vertical="top" wrapText="1"/>
    </xf>
    <xf numFmtId="0" fontId="27" fillId="2" borderId="1" xfId="0" applyFont="1" applyFill="1" applyBorder="1" applyAlignment="1">
      <alignment horizontal="left" vertical="center"/>
    </xf>
    <xf numFmtId="0" fontId="27" fillId="2" borderId="4" xfId="0" applyFont="1" applyFill="1" applyBorder="1" applyAlignment="1" applyProtection="1">
      <alignment horizontal="left" vertical="center"/>
    </xf>
    <xf numFmtId="0" fontId="27" fillId="2" borderId="8" xfId="0" applyFont="1" applyFill="1" applyBorder="1" applyAlignment="1" applyProtection="1">
      <alignment horizontal="left" vertical="center"/>
    </xf>
    <xf numFmtId="0" fontId="27" fillId="2" borderId="15" xfId="0" applyFont="1" applyFill="1" applyBorder="1" applyAlignment="1" applyProtection="1">
      <alignment horizontal="left" vertical="center"/>
    </xf>
    <xf numFmtId="0" fontId="26" fillId="0" borderId="0" xfId="0" applyFont="1" applyAlignment="1" applyProtection="1">
      <alignment horizontal="left" vertical="center" shrinkToFit="1"/>
    </xf>
    <xf numFmtId="0" fontId="26" fillId="4" borderId="6" xfId="0" applyFont="1" applyFill="1" applyBorder="1" applyAlignment="1" applyProtection="1">
      <alignment horizontal="right" vertical="top" wrapText="1"/>
    </xf>
    <xf numFmtId="0" fontId="26" fillId="4" borderId="0" xfId="0" applyFont="1" applyFill="1" applyBorder="1" applyAlignment="1" applyProtection="1">
      <alignment horizontal="right" vertical="top" wrapText="1"/>
    </xf>
    <xf numFmtId="0" fontId="26" fillId="0" borderId="6" xfId="0" applyFont="1" applyBorder="1" applyAlignment="1" applyProtection="1">
      <alignment horizontal="left" vertical="top" wrapText="1"/>
    </xf>
    <xf numFmtId="0" fontId="26" fillId="0" borderId="0" xfId="0" applyFont="1" applyBorder="1" applyAlignment="1" applyProtection="1">
      <alignment horizontal="left" vertical="top" wrapText="1"/>
    </xf>
    <xf numFmtId="0" fontId="26" fillId="0" borderId="6" xfId="0" applyFont="1" applyBorder="1" applyProtection="1">
      <alignment vertical="center"/>
    </xf>
  </cellXfs>
  <cellStyles count="7">
    <cellStyle name="パーセント" xfId="6" builtinId="5"/>
    <cellStyle name="ハイパーリンク" xfId="5" builtinId="8"/>
    <cellStyle name="桁区切り 2" xfId="4"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s>
  <dxfs count="17">
    <dxf>
      <numFmt numFmtId="177" formatCode="&quot;&quot;;&quot;&quot;;&quot;&quot;;&quot;&quot;"/>
      <fill>
        <patternFill>
          <bgColor theme="0"/>
        </patternFill>
      </fill>
      <border>
        <top/>
        <bottom/>
      </border>
    </dxf>
    <dxf>
      <border>
        <top style="thin">
          <color auto="1"/>
        </top>
        <vertical/>
        <horizontal/>
      </border>
    </dxf>
    <dxf>
      <border>
        <bottom style="thin">
          <color auto="1"/>
        </bottom>
        <vertical/>
        <horizontal/>
      </border>
    </dxf>
    <dxf>
      <numFmt numFmtId="177" formatCode="&quot;&quot;;&quot;&quot;;&quot;&quot;;&quot;&quot;"/>
      <fill>
        <patternFill>
          <bgColor theme="0"/>
        </patternFill>
      </fill>
      <border>
        <top/>
        <bottom/>
      </border>
    </dxf>
    <dxf>
      <border>
        <top style="thin">
          <color auto="1"/>
        </top>
        <vertical/>
        <horizontal/>
      </border>
    </dxf>
    <dxf>
      <border>
        <bottom style="thin">
          <color auto="1"/>
        </bottom>
        <vertical/>
        <horizontal/>
      </border>
    </dxf>
    <dxf>
      <numFmt numFmtId="177" formatCode="&quot;&quot;;&quot;&quot;;&quot;&quot;;&quot;&quot;"/>
      <fill>
        <patternFill>
          <bgColor theme="0"/>
        </patternFill>
      </fill>
      <border>
        <top/>
        <bottom/>
      </border>
    </dxf>
    <dxf>
      <border>
        <top style="thin">
          <color auto="1"/>
        </top>
        <vertical/>
        <horizontal/>
      </border>
    </dxf>
    <dxf>
      <fill>
        <patternFill>
          <bgColor theme="5" tint="0.79998168889431442"/>
        </patternFill>
      </fill>
    </dxf>
    <dxf>
      <fill>
        <patternFill patternType="mediumGray">
          <fgColor theme="1"/>
        </patternFill>
      </fill>
    </dxf>
    <dxf>
      <fill>
        <patternFill>
          <bgColor rgb="FFFFFF00"/>
        </patternFill>
      </fill>
    </dxf>
    <dxf>
      <fill>
        <patternFill patternType="mediumGray">
          <fgColor theme="1"/>
        </patternFill>
      </fill>
    </dxf>
    <dxf>
      <numFmt numFmtId="177" formatCode="&quot;&quot;;&quot;&quot;;&quot;&quot;;&quot;&quot;"/>
      <fill>
        <patternFill>
          <bgColor theme="0"/>
        </patternFill>
      </fill>
      <border>
        <top/>
        <bottom/>
      </border>
    </dxf>
    <dxf>
      <border>
        <top style="thin">
          <color auto="1"/>
        </top>
        <vertical/>
        <horizontal/>
      </border>
    </dxf>
    <dxf>
      <border>
        <bottom style="thin">
          <color auto="1"/>
        </bottom>
        <vertical/>
        <horizontal/>
      </border>
    </dxf>
    <dxf>
      <fill>
        <patternFill>
          <bgColor rgb="FFFFFF00"/>
        </patternFill>
      </fill>
    </dxf>
    <dxf>
      <fill>
        <patternFill patternType="mediumGray">
          <fgColor theme="1"/>
        </patternFill>
      </fill>
    </dxf>
  </dxfs>
  <tableStyles count="0" defaultTableStyle="TableStyleMedium2" defaultPivotStyle="PivotStyleLight16"/>
  <colors>
    <mruColors>
      <color rgb="FFFFFFCC"/>
      <color rgb="FFF4EE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49318634418618"/>
          <c:y val="0.1158761738653185"/>
          <c:w val="0.4834810708111813"/>
          <c:h val="0.790445745587533"/>
        </c:manualLayout>
      </c:layout>
      <c:radarChart>
        <c:radarStyle val="filled"/>
        <c:varyColors val="0"/>
        <c:ser>
          <c:idx val="0"/>
          <c:order val="0"/>
          <c:tx>
            <c:strRef>
              <c:f>データシート!$E$6</c:f>
              <c:strCache>
                <c:ptCount val="1"/>
                <c:pt idx="0">
                  <c:v>点検表評価</c:v>
                </c:pt>
              </c:strCache>
            </c:strRef>
          </c:tx>
          <c:spPr>
            <a:solidFill>
              <a:schemeClr val="accent1">
                <a:lumMod val="40000"/>
                <a:lumOff val="60000"/>
              </a:schemeClr>
            </a:solidFill>
            <a:ln w="19050">
              <a:solidFill>
                <a:schemeClr val="accent1"/>
              </a:solidFill>
            </a:ln>
            <a:effectLst/>
          </c:spPr>
          <c:cat>
            <c:strRef>
              <c:f>データシート!$D$7:$D$15</c:f>
              <c:strCache>
                <c:ptCount val="9"/>
                <c:pt idx="0">
                  <c:v>一般管理 (1.0)</c:v>
                </c:pt>
                <c:pt idx="1">
                  <c:v>受変電 (0.0)</c:v>
                </c:pt>
                <c:pt idx="2">
                  <c:v>熱源 (0.0)</c:v>
                </c:pt>
                <c:pt idx="3">
                  <c:v>冷却塔 (0.0)</c:v>
                </c:pt>
                <c:pt idx="4">
                  <c:v>空調 (1.0)</c:v>
                </c:pt>
                <c:pt idx="5">
                  <c:v>換気 (0.0)</c:v>
                </c:pt>
                <c:pt idx="6">
                  <c:v>照明 (0.0)</c:v>
                </c:pt>
                <c:pt idx="7">
                  <c:v>ﾎﾟﾝﾌﾟ･ﾌｧﾝ (0.0)</c:v>
                </c:pt>
                <c:pt idx="8">
                  <c:v>給湯･給排水 (0.0)</c:v>
                </c:pt>
              </c:strCache>
            </c:strRef>
          </c:cat>
          <c:val>
            <c:numRef>
              <c:f>データシート!$E$7:$E$15</c:f>
              <c:numCache>
                <c:formatCode>General</c:formatCode>
                <c:ptCount val="9"/>
                <c:pt idx="0">
                  <c:v>1</c:v>
                </c:pt>
                <c:pt idx="1">
                  <c:v>0</c:v>
                </c:pt>
                <c:pt idx="2">
                  <c:v>0</c:v>
                </c:pt>
                <c:pt idx="3">
                  <c:v>0</c:v>
                </c:pt>
                <c:pt idx="4">
                  <c:v>1</c:v>
                </c:pt>
                <c:pt idx="5">
                  <c:v>0</c:v>
                </c:pt>
                <c:pt idx="6">
                  <c:v>0</c:v>
                </c:pt>
                <c:pt idx="7">
                  <c:v>0</c:v>
                </c:pt>
                <c:pt idx="8">
                  <c:v>0</c:v>
                </c:pt>
              </c:numCache>
            </c:numRef>
          </c:val>
          <c:extLst>
            <c:ext xmlns:c16="http://schemas.microsoft.com/office/drawing/2014/chart" uri="{C3380CC4-5D6E-409C-BE32-E72D297353CC}">
              <c16:uniqueId val="{00000000-714D-405C-91A4-211CF9B3EEC7}"/>
            </c:ext>
          </c:extLst>
        </c:ser>
        <c:dLbls>
          <c:showLegendKey val="0"/>
          <c:showVal val="0"/>
          <c:showCatName val="0"/>
          <c:showSerName val="0"/>
          <c:showPercent val="0"/>
          <c:showBubbleSize val="0"/>
        </c:dLbls>
        <c:axId val="366808264"/>
        <c:axId val="366809832"/>
      </c:radarChart>
      <c:catAx>
        <c:axId val="366808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endParaRPr lang="ja-JP"/>
          </a:p>
        </c:txPr>
        <c:crossAx val="366809832"/>
        <c:crosses val="autoZero"/>
        <c:auto val="1"/>
        <c:lblAlgn val="ctr"/>
        <c:lblOffset val="100"/>
        <c:noMultiLvlLbl val="0"/>
      </c:catAx>
      <c:valAx>
        <c:axId val="366809832"/>
        <c:scaling>
          <c:orientation val="minMax"/>
          <c:max val="5"/>
        </c:scaling>
        <c:delete val="0"/>
        <c:axPos val="l"/>
        <c:majorGridlines>
          <c:spPr>
            <a:ln w="9525" cap="flat" cmpd="sng" algn="ctr">
              <a:solidFill>
                <a:schemeClr val="bg1">
                  <a:lumMod val="50000"/>
                </a:schemeClr>
              </a:solidFill>
              <a:round/>
            </a:ln>
            <a:effectLst/>
          </c:spPr>
        </c:majorGridlines>
        <c:numFmt formatCode="#,##0_);[Red]\(#,##0\)" sourceLinked="0"/>
        <c:majorTickMark val="none"/>
        <c:minorTickMark val="none"/>
        <c:tickLblPos val="nextTo"/>
        <c:spPr>
          <a:noFill/>
          <a:ln w="9525">
            <a:solidFill>
              <a:schemeClr val="bg1">
                <a:lumMod val="75000"/>
              </a:schemeClr>
            </a:solidFill>
          </a:ln>
          <a:effectLst/>
        </c:spPr>
        <c:txPr>
          <a:bodyPr rot="-60000000" spcFirstLastPara="1" vertOverflow="ellipsis" vert="horz" wrap="square" anchor="ctr" anchorCtr="1"/>
          <a:lstStyle/>
          <a:p>
            <a:pPr>
              <a:defRPr sz="105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endParaRPr lang="ja-JP"/>
          </a:p>
        </c:txPr>
        <c:crossAx val="36680826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sz="1050">
          <a:solidFill>
            <a:schemeClr val="tx1"/>
          </a:solidFill>
          <a:latin typeface="BIZ UDPゴシック" panose="020B0400000000000000" pitchFamily="50" charset="-128"/>
          <a:ea typeface="BIZ UDPゴシック" panose="020B0400000000000000" pitchFamily="50" charset="-128"/>
        </a:defRPr>
      </a:pPr>
      <a:endParaRPr lang="ja-JP"/>
    </a:p>
  </c:txPr>
  <c:printSettings>
    <c:headerFooter/>
    <c:pageMargins b="0.75" l="0.7" r="0.7" t="0.75" header="0.3" footer="0.3"/>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Q32" lockText="1" noThreeD="1"/>
</file>

<file path=xl/ctrlProps/ctrlProp10.xml><?xml version="1.0" encoding="utf-8"?>
<formControlPr xmlns="http://schemas.microsoft.com/office/spreadsheetml/2009/9/main" objectType="CheckBox" fmlaLink="$Q$39" lockText="1" noThreeD="1"/>
</file>

<file path=xl/ctrlProps/ctrlProp11.xml><?xml version="1.0" encoding="utf-8"?>
<formControlPr xmlns="http://schemas.microsoft.com/office/spreadsheetml/2009/9/main" objectType="CheckBox" fmlaLink="$Q$40" lockText="1" noThreeD="1"/>
</file>

<file path=xl/ctrlProps/ctrlProp2.xml><?xml version="1.0" encoding="utf-8"?>
<formControlPr xmlns="http://schemas.microsoft.com/office/spreadsheetml/2009/9/main" objectType="CheckBox" fmlaLink="$Q$36" lockText="1" noThreeD="1"/>
</file>

<file path=xl/ctrlProps/ctrlProp3.xml><?xml version="1.0" encoding="utf-8"?>
<formControlPr xmlns="http://schemas.microsoft.com/office/spreadsheetml/2009/9/main" objectType="CheckBox" fmlaLink="$Q$37" lockText="1" noThreeD="1"/>
</file>

<file path=xl/ctrlProps/ctrlProp4.xml><?xml version="1.0" encoding="utf-8"?>
<formControlPr xmlns="http://schemas.microsoft.com/office/spreadsheetml/2009/9/main" objectType="CheckBox" fmlaLink="$Q$38" lockText="1" noThreeD="1"/>
</file>

<file path=xl/ctrlProps/ctrlProp5.xml><?xml version="1.0" encoding="utf-8"?>
<formControlPr xmlns="http://schemas.microsoft.com/office/spreadsheetml/2009/9/main" objectType="CheckBox" fmlaLink="$Q$41" lockText="1" noThreeD="1"/>
</file>

<file path=xl/ctrlProps/ctrlProp6.xml><?xml version="1.0" encoding="utf-8"?>
<formControlPr xmlns="http://schemas.microsoft.com/office/spreadsheetml/2009/9/main" objectType="CheckBox" fmlaLink="$Q$42" lockText="1" noThreeD="1"/>
</file>

<file path=xl/ctrlProps/ctrlProp7.xml><?xml version="1.0" encoding="utf-8"?>
<formControlPr xmlns="http://schemas.microsoft.com/office/spreadsheetml/2009/9/main" objectType="CheckBox" fmlaLink="$Q$35" lockText="1" noThreeD="1"/>
</file>

<file path=xl/ctrlProps/ctrlProp8.xml><?xml version="1.0" encoding="utf-8"?>
<formControlPr xmlns="http://schemas.microsoft.com/office/spreadsheetml/2009/9/main" objectType="CheckBox" fmlaLink="Q34" lockText="1" noThreeD="1"/>
</file>

<file path=xl/ctrlProps/ctrlProp9.xml><?xml version="1.0" encoding="utf-8"?>
<formControlPr xmlns="http://schemas.microsoft.com/office/spreadsheetml/2009/9/main" objectType="CheckBox" fmlaLink="$Q$33" lockText="1" noThreeD="1"/>
</file>

<file path=xl/drawings/_rels/drawing1.xml.rels><?xml version="1.0" encoding="UTF-8" standalone="yes"?>
<Relationships xmlns="http://schemas.openxmlformats.org/package/2006/relationships"><Relationship Id="rId13" Type="http://schemas.openxmlformats.org/officeDocument/2006/relationships/hyperlink" Target="#'12'!A1"/><Relationship Id="rId18" Type="http://schemas.openxmlformats.org/officeDocument/2006/relationships/hyperlink" Target="#'17'!A1"/><Relationship Id="rId26" Type="http://schemas.openxmlformats.org/officeDocument/2006/relationships/hyperlink" Target="#'25'!A1"/><Relationship Id="rId39" Type="http://schemas.openxmlformats.org/officeDocument/2006/relationships/hyperlink" Target="#'38'!A1"/><Relationship Id="rId21" Type="http://schemas.openxmlformats.org/officeDocument/2006/relationships/hyperlink" Target="#'20'!A1"/><Relationship Id="rId34" Type="http://schemas.openxmlformats.org/officeDocument/2006/relationships/hyperlink" Target="#'33'!A1"/><Relationship Id="rId42" Type="http://schemas.openxmlformats.org/officeDocument/2006/relationships/hyperlink" Target="#'41'!A1"/><Relationship Id="rId47" Type="http://schemas.openxmlformats.org/officeDocument/2006/relationships/hyperlink" Target="#'46'!A1"/><Relationship Id="rId50" Type="http://schemas.openxmlformats.org/officeDocument/2006/relationships/hyperlink" Target="#'49'!A1"/><Relationship Id="rId7" Type="http://schemas.openxmlformats.org/officeDocument/2006/relationships/hyperlink" Target="#'6'!A1"/><Relationship Id="rId2" Type="http://schemas.openxmlformats.org/officeDocument/2006/relationships/hyperlink" Target="#'1'!A1"/><Relationship Id="rId16" Type="http://schemas.openxmlformats.org/officeDocument/2006/relationships/hyperlink" Target="#'15'!A1"/><Relationship Id="rId29" Type="http://schemas.openxmlformats.org/officeDocument/2006/relationships/hyperlink" Target="#'28'!A1"/><Relationship Id="rId11" Type="http://schemas.openxmlformats.org/officeDocument/2006/relationships/hyperlink" Target="#'10'!A1"/><Relationship Id="rId24" Type="http://schemas.openxmlformats.org/officeDocument/2006/relationships/hyperlink" Target="#'23'!A1"/><Relationship Id="rId32" Type="http://schemas.openxmlformats.org/officeDocument/2006/relationships/hyperlink" Target="#'31'!A1"/><Relationship Id="rId37" Type="http://schemas.openxmlformats.org/officeDocument/2006/relationships/hyperlink" Target="#'36'!A1"/><Relationship Id="rId40" Type="http://schemas.openxmlformats.org/officeDocument/2006/relationships/hyperlink" Target="#'39'!A1"/><Relationship Id="rId45" Type="http://schemas.openxmlformats.org/officeDocument/2006/relationships/hyperlink" Target="#'44'!A1"/><Relationship Id="rId53" Type="http://schemas.openxmlformats.org/officeDocument/2006/relationships/hyperlink" Target="#&#28857;&#26908;&#12471;&#12540;&#12488;_&#31532;1&#21306;&#20998;!C136"/><Relationship Id="rId5" Type="http://schemas.openxmlformats.org/officeDocument/2006/relationships/hyperlink" Target="#'4'!A1"/><Relationship Id="rId10" Type="http://schemas.openxmlformats.org/officeDocument/2006/relationships/hyperlink" Target="#'9'!A1"/><Relationship Id="rId19" Type="http://schemas.openxmlformats.org/officeDocument/2006/relationships/hyperlink" Target="#'18'!A1"/><Relationship Id="rId31" Type="http://schemas.openxmlformats.org/officeDocument/2006/relationships/hyperlink" Target="#'30'!A1"/><Relationship Id="rId44" Type="http://schemas.openxmlformats.org/officeDocument/2006/relationships/hyperlink" Target="#'43'!A1"/><Relationship Id="rId52" Type="http://schemas.openxmlformats.org/officeDocument/2006/relationships/image" Target="../media/image1.emf"/><Relationship Id="rId4" Type="http://schemas.openxmlformats.org/officeDocument/2006/relationships/hyperlink" Target="#'3'!A1"/><Relationship Id="rId9" Type="http://schemas.openxmlformats.org/officeDocument/2006/relationships/hyperlink" Target="#'8'!A1"/><Relationship Id="rId14" Type="http://schemas.openxmlformats.org/officeDocument/2006/relationships/hyperlink" Target="#'13'!A1"/><Relationship Id="rId22" Type="http://schemas.openxmlformats.org/officeDocument/2006/relationships/hyperlink" Target="#'21'!A1"/><Relationship Id="rId27" Type="http://schemas.openxmlformats.org/officeDocument/2006/relationships/hyperlink" Target="#'26'!A1"/><Relationship Id="rId30" Type="http://schemas.openxmlformats.org/officeDocument/2006/relationships/hyperlink" Target="#'29'!A1"/><Relationship Id="rId35" Type="http://schemas.openxmlformats.org/officeDocument/2006/relationships/hyperlink" Target="#'34'!A1"/><Relationship Id="rId43" Type="http://schemas.openxmlformats.org/officeDocument/2006/relationships/hyperlink" Target="#'42'!A1"/><Relationship Id="rId48" Type="http://schemas.openxmlformats.org/officeDocument/2006/relationships/hyperlink" Target="#'47'!A1"/><Relationship Id="rId8" Type="http://schemas.openxmlformats.org/officeDocument/2006/relationships/hyperlink" Target="#'7'!A1"/><Relationship Id="rId51" Type="http://schemas.openxmlformats.org/officeDocument/2006/relationships/hyperlink" Target="#'50'!A1"/><Relationship Id="rId3" Type="http://schemas.openxmlformats.org/officeDocument/2006/relationships/hyperlink" Target="#'2'!A1"/><Relationship Id="rId12" Type="http://schemas.openxmlformats.org/officeDocument/2006/relationships/hyperlink" Target="#'11'!A1"/><Relationship Id="rId17" Type="http://schemas.openxmlformats.org/officeDocument/2006/relationships/hyperlink" Target="#'16'!A1"/><Relationship Id="rId25" Type="http://schemas.openxmlformats.org/officeDocument/2006/relationships/hyperlink" Target="#'24'!A1"/><Relationship Id="rId33" Type="http://schemas.openxmlformats.org/officeDocument/2006/relationships/hyperlink" Target="#'32'!A1"/><Relationship Id="rId38" Type="http://schemas.openxmlformats.org/officeDocument/2006/relationships/hyperlink" Target="#'37'!A1"/><Relationship Id="rId46" Type="http://schemas.openxmlformats.org/officeDocument/2006/relationships/hyperlink" Target="#'45'!A1"/><Relationship Id="rId20" Type="http://schemas.openxmlformats.org/officeDocument/2006/relationships/hyperlink" Target="#'19'!A1"/><Relationship Id="rId41" Type="http://schemas.openxmlformats.org/officeDocument/2006/relationships/hyperlink" Target="#'40'!A1"/><Relationship Id="rId1" Type="http://schemas.openxmlformats.org/officeDocument/2006/relationships/hyperlink" Target="#&#28857;&#26908;&#32080;&#26524;!A1"/><Relationship Id="rId6" Type="http://schemas.openxmlformats.org/officeDocument/2006/relationships/hyperlink" Target="#'5'!A1"/><Relationship Id="rId15" Type="http://schemas.openxmlformats.org/officeDocument/2006/relationships/hyperlink" Target="#'14'!A1"/><Relationship Id="rId23" Type="http://schemas.openxmlformats.org/officeDocument/2006/relationships/hyperlink" Target="#'22'!A1"/><Relationship Id="rId28" Type="http://schemas.openxmlformats.org/officeDocument/2006/relationships/hyperlink" Target="#'27'!A1"/><Relationship Id="rId36" Type="http://schemas.openxmlformats.org/officeDocument/2006/relationships/hyperlink" Target="#'35'!A1"/><Relationship Id="rId49" Type="http://schemas.openxmlformats.org/officeDocument/2006/relationships/hyperlink" Target="#'48'!A1"/></Relationships>
</file>

<file path=xl/drawings/_rels/drawing10.xml.rels><?xml version="1.0" encoding="UTF-8" standalone="yes"?>
<Relationships xmlns="http://schemas.openxmlformats.org/package/2006/relationships"><Relationship Id="rId3" Type="http://schemas.openxmlformats.org/officeDocument/2006/relationships/hyperlink" Target="#'9'!A1"/><Relationship Id="rId2" Type="http://schemas.openxmlformats.org/officeDocument/2006/relationships/image" Target="../media/image11.emf"/><Relationship Id="rId1" Type="http://schemas.openxmlformats.org/officeDocument/2006/relationships/hyperlink" Target="#&#23550;&#31574;8"/><Relationship Id="rId4" Type="http://schemas.openxmlformats.org/officeDocument/2006/relationships/hyperlink" Target="#'7'!A1"/></Relationships>
</file>

<file path=xl/drawings/_rels/drawing11.xml.rels><?xml version="1.0" encoding="UTF-8" standalone="yes"?>
<Relationships xmlns="http://schemas.openxmlformats.org/package/2006/relationships"><Relationship Id="rId3" Type="http://schemas.openxmlformats.org/officeDocument/2006/relationships/hyperlink" Target="#'8'!A1"/><Relationship Id="rId2" Type="http://schemas.openxmlformats.org/officeDocument/2006/relationships/hyperlink" Target="#'10'!A1"/><Relationship Id="rId1" Type="http://schemas.openxmlformats.org/officeDocument/2006/relationships/hyperlink" Target="#&#23550;&#31574;9"/></Relationships>
</file>

<file path=xl/drawings/_rels/drawing12.xml.rels><?xml version="1.0" encoding="UTF-8" standalone="yes"?>
<Relationships xmlns="http://schemas.openxmlformats.org/package/2006/relationships"><Relationship Id="rId3" Type="http://schemas.openxmlformats.org/officeDocument/2006/relationships/hyperlink" Target="#'9'!A1"/><Relationship Id="rId2" Type="http://schemas.openxmlformats.org/officeDocument/2006/relationships/hyperlink" Target="#'11'!A1"/><Relationship Id="rId1" Type="http://schemas.openxmlformats.org/officeDocument/2006/relationships/hyperlink" Target="#&#23550;&#31574;10"/></Relationships>
</file>

<file path=xl/drawings/_rels/drawing13.xml.rels><?xml version="1.0" encoding="UTF-8" standalone="yes"?>
<Relationships xmlns="http://schemas.openxmlformats.org/package/2006/relationships"><Relationship Id="rId3" Type="http://schemas.openxmlformats.org/officeDocument/2006/relationships/hyperlink" Target="#'10'!A1"/><Relationship Id="rId2" Type="http://schemas.openxmlformats.org/officeDocument/2006/relationships/hyperlink" Target="#'12'!A1"/><Relationship Id="rId1" Type="http://schemas.openxmlformats.org/officeDocument/2006/relationships/hyperlink" Target="#&#23550;&#31574;11"/></Relationships>
</file>

<file path=xl/drawings/_rels/drawing14.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image" Target="../media/image12.emf"/><Relationship Id="rId1" Type="http://schemas.openxmlformats.org/officeDocument/2006/relationships/hyperlink" Target="#&#23550;&#31574;12"/><Relationship Id="rId4" Type="http://schemas.openxmlformats.org/officeDocument/2006/relationships/hyperlink" Target="#'11'!A1"/></Relationships>
</file>

<file path=xl/drawings/_rels/drawing15.xml.rels><?xml version="1.0" encoding="UTF-8" standalone="yes"?>
<Relationships xmlns="http://schemas.openxmlformats.org/package/2006/relationships"><Relationship Id="rId3" Type="http://schemas.openxmlformats.org/officeDocument/2006/relationships/hyperlink" Target="#'12'!A1"/><Relationship Id="rId2" Type="http://schemas.openxmlformats.org/officeDocument/2006/relationships/hyperlink" Target="#'14'!A1"/><Relationship Id="rId1" Type="http://schemas.openxmlformats.org/officeDocument/2006/relationships/hyperlink" Target="#&#23550;&#31574;13"/></Relationships>
</file>

<file path=xl/drawings/_rels/drawing16.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5'!A1"/><Relationship Id="rId1" Type="http://schemas.openxmlformats.org/officeDocument/2006/relationships/hyperlink" Target="#&#23550;&#31574;14"/></Relationships>
</file>

<file path=xl/drawings/_rels/drawing17.xml.rels><?xml version="1.0" encoding="UTF-8" standalone="yes"?>
<Relationships xmlns="http://schemas.openxmlformats.org/package/2006/relationships"><Relationship Id="rId3" Type="http://schemas.openxmlformats.org/officeDocument/2006/relationships/hyperlink" Target="#'16'!A1"/><Relationship Id="rId2" Type="http://schemas.openxmlformats.org/officeDocument/2006/relationships/image" Target="../media/image13.png"/><Relationship Id="rId1" Type="http://schemas.openxmlformats.org/officeDocument/2006/relationships/hyperlink" Target="#&#23550;&#31574;15"/><Relationship Id="rId4" Type="http://schemas.openxmlformats.org/officeDocument/2006/relationships/hyperlink" Target="#'14'!A1"/></Relationships>
</file>

<file path=xl/drawings/_rels/drawing18.xml.rels><?xml version="1.0" encoding="UTF-8" standalone="yes"?>
<Relationships xmlns="http://schemas.openxmlformats.org/package/2006/relationships"><Relationship Id="rId3" Type="http://schemas.openxmlformats.org/officeDocument/2006/relationships/hyperlink" Target="#'15'!A1"/><Relationship Id="rId2" Type="http://schemas.openxmlformats.org/officeDocument/2006/relationships/hyperlink" Target="#'17'!A1"/><Relationship Id="rId1" Type="http://schemas.openxmlformats.org/officeDocument/2006/relationships/hyperlink" Target="#&#23550;&#31574;16"/></Relationships>
</file>

<file path=xl/drawings/_rels/drawing19.xml.rels><?xml version="1.0" encoding="UTF-8" standalone="yes"?>
<Relationships xmlns="http://schemas.openxmlformats.org/package/2006/relationships"><Relationship Id="rId3" Type="http://schemas.openxmlformats.org/officeDocument/2006/relationships/hyperlink" Target="#'18'!A1"/><Relationship Id="rId2" Type="http://schemas.openxmlformats.org/officeDocument/2006/relationships/image" Target="../media/image14.emf"/><Relationship Id="rId1" Type="http://schemas.openxmlformats.org/officeDocument/2006/relationships/hyperlink" Target="#&#23550;&#31574;17"/><Relationship Id="rId4" Type="http://schemas.openxmlformats.org/officeDocument/2006/relationships/hyperlink" Target="#'16'!A1"/></Relationships>
</file>

<file path=xl/drawings/_rels/drawing2.xml.rels><?xml version="1.0" encoding="UTF-8" standalone="yes"?>
<Relationships xmlns="http://schemas.openxmlformats.org/package/2006/relationships"><Relationship Id="rId3" Type="http://schemas.openxmlformats.org/officeDocument/2006/relationships/hyperlink" Target="#&#28857;&#26908;&#12471;&#12540;&#12488;_&#31532;1&#21306;&#20998;!A1"/><Relationship Id="rId2" Type="http://schemas.openxmlformats.org/officeDocument/2006/relationships/chart" Target="../charts/chart1.xml"/><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3" Type="http://schemas.openxmlformats.org/officeDocument/2006/relationships/hyperlink" Target="#'19'!A1"/><Relationship Id="rId2" Type="http://schemas.openxmlformats.org/officeDocument/2006/relationships/image" Target="../media/image15.emf"/><Relationship Id="rId1" Type="http://schemas.openxmlformats.org/officeDocument/2006/relationships/hyperlink" Target="#&#23550;&#31574;18"/><Relationship Id="rId4" Type="http://schemas.openxmlformats.org/officeDocument/2006/relationships/hyperlink" Target="#'17'!A1"/></Relationships>
</file>

<file path=xl/drawings/_rels/drawing21.xml.rels><?xml version="1.0" encoding="UTF-8" standalone="yes"?>
<Relationships xmlns="http://schemas.openxmlformats.org/package/2006/relationships"><Relationship Id="rId3" Type="http://schemas.openxmlformats.org/officeDocument/2006/relationships/hyperlink" Target="#'18'!A1"/><Relationship Id="rId2" Type="http://schemas.openxmlformats.org/officeDocument/2006/relationships/hyperlink" Target="#'20'!A1"/><Relationship Id="rId1" Type="http://schemas.openxmlformats.org/officeDocument/2006/relationships/hyperlink" Target="#&#23550;&#31574;19"/></Relationships>
</file>

<file path=xl/drawings/_rels/drawing22.xml.rels><?xml version="1.0" encoding="UTF-8" standalone="yes"?>
<Relationships xmlns="http://schemas.openxmlformats.org/package/2006/relationships"><Relationship Id="rId3" Type="http://schemas.openxmlformats.org/officeDocument/2006/relationships/hyperlink" Target="#'19'!A1"/><Relationship Id="rId2" Type="http://schemas.openxmlformats.org/officeDocument/2006/relationships/hyperlink" Target="#'21'!A1"/><Relationship Id="rId1" Type="http://schemas.openxmlformats.org/officeDocument/2006/relationships/hyperlink" Target="#&#23550;&#31574;20"/></Relationships>
</file>

<file path=xl/drawings/_rels/drawing23.xml.rels><?xml version="1.0" encoding="UTF-8" standalone="yes"?>
<Relationships xmlns="http://schemas.openxmlformats.org/package/2006/relationships"><Relationship Id="rId3" Type="http://schemas.openxmlformats.org/officeDocument/2006/relationships/hyperlink" Target="#'20'!A1"/><Relationship Id="rId2" Type="http://schemas.openxmlformats.org/officeDocument/2006/relationships/hyperlink" Target="#'22'!A1"/><Relationship Id="rId1" Type="http://schemas.openxmlformats.org/officeDocument/2006/relationships/hyperlink" Target="#&#23550;&#31574;21"/></Relationships>
</file>

<file path=xl/drawings/_rels/drawing24.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image" Target="../media/image16.emf"/><Relationship Id="rId1" Type="http://schemas.openxmlformats.org/officeDocument/2006/relationships/hyperlink" Target="#&#23550;&#31574;22"/><Relationship Id="rId4" Type="http://schemas.openxmlformats.org/officeDocument/2006/relationships/hyperlink" Target="#'21'!A1"/></Relationships>
</file>

<file path=xl/drawings/_rels/drawing2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hyperlink" Target="#&#23550;&#31574;23"/><Relationship Id="rId1" Type="http://schemas.openxmlformats.org/officeDocument/2006/relationships/hyperlink" Target="#'22'!A1"/><Relationship Id="rId4" Type="http://schemas.openxmlformats.org/officeDocument/2006/relationships/hyperlink" Target="#'24'!A1"/></Relationships>
</file>

<file path=xl/drawings/_rels/drawing26.xml.rels><?xml version="1.0" encoding="UTF-8" standalone="yes"?>
<Relationships xmlns="http://schemas.openxmlformats.org/package/2006/relationships"><Relationship Id="rId3" Type="http://schemas.openxmlformats.org/officeDocument/2006/relationships/hyperlink" Target="#'25'!A1"/><Relationship Id="rId2" Type="http://schemas.openxmlformats.org/officeDocument/2006/relationships/hyperlink" Target="#'23'!A1"/><Relationship Id="rId1" Type="http://schemas.openxmlformats.org/officeDocument/2006/relationships/hyperlink" Target="#&#23550;&#31574;24"/><Relationship Id="rId4" Type="http://schemas.openxmlformats.org/officeDocument/2006/relationships/image" Target="../media/image18.emf"/></Relationships>
</file>

<file path=xl/drawings/_rels/drawing27.xml.rels><?xml version="1.0" encoding="UTF-8" standalone="yes"?>
<Relationships xmlns="http://schemas.openxmlformats.org/package/2006/relationships"><Relationship Id="rId3" Type="http://schemas.openxmlformats.org/officeDocument/2006/relationships/hyperlink" Target="#'24'!A1"/><Relationship Id="rId2" Type="http://schemas.openxmlformats.org/officeDocument/2006/relationships/image" Target="../media/image19.emf"/><Relationship Id="rId1" Type="http://schemas.openxmlformats.org/officeDocument/2006/relationships/hyperlink" Target="#&#23550;&#31574;25"/><Relationship Id="rId4" Type="http://schemas.openxmlformats.org/officeDocument/2006/relationships/hyperlink" Target="#'26'!A1"/></Relationships>
</file>

<file path=xl/drawings/_rels/drawing28.xml.rels><?xml version="1.0" encoding="UTF-8" standalone="yes"?>
<Relationships xmlns="http://schemas.openxmlformats.org/package/2006/relationships"><Relationship Id="rId3" Type="http://schemas.openxmlformats.org/officeDocument/2006/relationships/hyperlink" Target="#'27'!A1"/><Relationship Id="rId2" Type="http://schemas.openxmlformats.org/officeDocument/2006/relationships/hyperlink" Target="#'25'!A1"/><Relationship Id="rId1" Type="http://schemas.openxmlformats.org/officeDocument/2006/relationships/hyperlink" Target="#&#23550;&#31574;26"/></Relationships>
</file>

<file path=xl/drawings/_rels/drawing29.xml.rels><?xml version="1.0" encoding="UTF-8" standalone="yes"?>
<Relationships xmlns="http://schemas.openxmlformats.org/package/2006/relationships"><Relationship Id="rId3" Type="http://schemas.openxmlformats.org/officeDocument/2006/relationships/hyperlink" Target="#'28'!A1"/><Relationship Id="rId2" Type="http://schemas.openxmlformats.org/officeDocument/2006/relationships/hyperlink" Target="#'26'!A1"/><Relationship Id="rId1" Type="http://schemas.openxmlformats.org/officeDocument/2006/relationships/hyperlink" Target="#&#23550;&#31574;27"/></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hyperlink" Target="#'2'!A1"/><Relationship Id="rId1" Type="http://schemas.openxmlformats.org/officeDocument/2006/relationships/hyperlink" Target="#&#23550;&#31574;1"/></Relationships>
</file>

<file path=xl/drawings/_rels/drawing30.xml.rels><?xml version="1.0" encoding="UTF-8" standalone="yes"?>
<Relationships xmlns="http://schemas.openxmlformats.org/package/2006/relationships"><Relationship Id="rId3" Type="http://schemas.openxmlformats.org/officeDocument/2006/relationships/hyperlink" Target="#'27'!A1"/><Relationship Id="rId2" Type="http://schemas.openxmlformats.org/officeDocument/2006/relationships/image" Target="../media/image20.emf"/><Relationship Id="rId1" Type="http://schemas.openxmlformats.org/officeDocument/2006/relationships/hyperlink" Target="#&#23550;&#31574;28"/><Relationship Id="rId4" Type="http://schemas.openxmlformats.org/officeDocument/2006/relationships/hyperlink" Target="#'29'!A1"/></Relationships>
</file>

<file path=xl/drawings/_rels/drawing31.xml.rels><?xml version="1.0" encoding="UTF-8" standalone="yes"?>
<Relationships xmlns="http://schemas.openxmlformats.org/package/2006/relationships"><Relationship Id="rId3" Type="http://schemas.openxmlformats.org/officeDocument/2006/relationships/hyperlink" Target="#'28'!A1"/><Relationship Id="rId2" Type="http://schemas.openxmlformats.org/officeDocument/2006/relationships/image" Target="../media/image21.png"/><Relationship Id="rId1" Type="http://schemas.openxmlformats.org/officeDocument/2006/relationships/hyperlink" Target="#&#23550;&#31574;29"/><Relationship Id="rId4" Type="http://schemas.openxmlformats.org/officeDocument/2006/relationships/hyperlink" Target="#'30'!A1"/></Relationships>
</file>

<file path=xl/drawings/_rels/drawing32.xml.rels><?xml version="1.0" encoding="UTF-8" standalone="yes"?>
<Relationships xmlns="http://schemas.openxmlformats.org/package/2006/relationships"><Relationship Id="rId3" Type="http://schemas.openxmlformats.org/officeDocument/2006/relationships/hyperlink" Target="#'31'!A1"/><Relationship Id="rId2" Type="http://schemas.openxmlformats.org/officeDocument/2006/relationships/hyperlink" Target="#'29'!A1"/><Relationship Id="rId1" Type="http://schemas.openxmlformats.org/officeDocument/2006/relationships/hyperlink" Target="#&#23550;&#31574;30"/></Relationships>
</file>

<file path=xl/drawings/_rels/drawing33.xml.rels><?xml version="1.0" encoding="UTF-8" standalone="yes"?>
<Relationships xmlns="http://schemas.openxmlformats.org/package/2006/relationships"><Relationship Id="rId3" Type="http://schemas.openxmlformats.org/officeDocument/2006/relationships/hyperlink" Target="#'32'!A1"/><Relationship Id="rId2" Type="http://schemas.openxmlformats.org/officeDocument/2006/relationships/hyperlink" Target="#'30'!A1"/><Relationship Id="rId1" Type="http://schemas.openxmlformats.org/officeDocument/2006/relationships/hyperlink" Target="#&#23550;&#31574;31"/></Relationships>
</file>

<file path=xl/drawings/_rels/drawing34.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31'!A1"/><Relationship Id="rId1" Type="http://schemas.openxmlformats.org/officeDocument/2006/relationships/hyperlink" Target="#&#23550;&#31574;32"/></Relationships>
</file>

<file path=xl/drawings/_rels/drawing35.xml.rels><?xml version="1.0" encoding="UTF-8" standalone="yes"?>
<Relationships xmlns="http://schemas.openxmlformats.org/package/2006/relationships"><Relationship Id="rId3" Type="http://schemas.openxmlformats.org/officeDocument/2006/relationships/hyperlink" Target="#'34'!A1"/><Relationship Id="rId2" Type="http://schemas.openxmlformats.org/officeDocument/2006/relationships/hyperlink" Target="#'32'!A1"/><Relationship Id="rId1" Type="http://schemas.openxmlformats.org/officeDocument/2006/relationships/hyperlink" Target="#&#23550;&#31574;33"/></Relationships>
</file>

<file path=xl/drawings/_rels/drawing36.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image" Target="../media/image22.emf"/><Relationship Id="rId1" Type="http://schemas.openxmlformats.org/officeDocument/2006/relationships/hyperlink" Target="#&#23550;&#31574;34"/><Relationship Id="rId4" Type="http://schemas.openxmlformats.org/officeDocument/2006/relationships/hyperlink" Target="#'35'!A1"/></Relationships>
</file>

<file path=xl/drawings/_rels/drawing37.xml.rels><?xml version="1.0" encoding="UTF-8" standalone="yes"?>
<Relationships xmlns="http://schemas.openxmlformats.org/package/2006/relationships"><Relationship Id="rId3" Type="http://schemas.openxmlformats.org/officeDocument/2006/relationships/hyperlink" Target="#'34'!A1"/><Relationship Id="rId2" Type="http://schemas.openxmlformats.org/officeDocument/2006/relationships/image" Target="../media/image23.png"/><Relationship Id="rId1" Type="http://schemas.openxmlformats.org/officeDocument/2006/relationships/hyperlink" Target="#&#23550;&#31574;35"/><Relationship Id="rId4" Type="http://schemas.openxmlformats.org/officeDocument/2006/relationships/hyperlink" Target="#'36'!A1"/></Relationships>
</file>

<file path=xl/drawings/_rels/drawing38.xml.rels><?xml version="1.0" encoding="UTF-8" standalone="yes"?>
<Relationships xmlns="http://schemas.openxmlformats.org/package/2006/relationships"><Relationship Id="rId3" Type="http://schemas.openxmlformats.org/officeDocument/2006/relationships/hyperlink" Target="#'35'!A1"/><Relationship Id="rId2" Type="http://schemas.openxmlformats.org/officeDocument/2006/relationships/image" Target="../media/image24.png"/><Relationship Id="rId1" Type="http://schemas.openxmlformats.org/officeDocument/2006/relationships/hyperlink" Target="#&#23550;&#31574;36"/><Relationship Id="rId4" Type="http://schemas.openxmlformats.org/officeDocument/2006/relationships/hyperlink" Target="#'37'!A1"/></Relationships>
</file>

<file path=xl/drawings/_rels/drawing39.xml.rels><?xml version="1.0" encoding="UTF-8" standalone="yes"?>
<Relationships xmlns="http://schemas.openxmlformats.org/package/2006/relationships"><Relationship Id="rId3" Type="http://schemas.openxmlformats.org/officeDocument/2006/relationships/hyperlink" Target="#'38'!A1"/><Relationship Id="rId2" Type="http://schemas.openxmlformats.org/officeDocument/2006/relationships/hyperlink" Target="#'36'!A1"/><Relationship Id="rId1" Type="http://schemas.openxmlformats.org/officeDocument/2006/relationships/hyperlink" Target="#&#23550;&#31574;37"/><Relationship Id="rId4" Type="http://schemas.openxmlformats.org/officeDocument/2006/relationships/image" Target="../media/image25.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23550;&#31574;2"/><Relationship Id="rId5" Type="http://schemas.openxmlformats.org/officeDocument/2006/relationships/hyperlink" Target="#'1'!A1"/><Relationship Id="rId4" Type="http://schemas.openxmlformats.org/officeDocument/2006/relationships/hyperlink" Target="#'3'!A1"/></Relationships>
</file>

<file path=xl/drawings/_rels/drawing40.xml.rels><?xml version="1.0" encoding="UTF-8" standalone="yes"?>
<Relationships xmlns="http://schemas.openxmlformats.org/package/2006/relationships"><Relationship Id="rId3" Type="http://schemas.openxmlformats.org/officeDocument/2006/relationships/hyperlink" Target="#'39'!A1"/><Relationship Id="rId2" Type="http://schemas.openxmlformats.org/officeDocument/2006/relationships/hyperlink" Target="#'37'!A1"/><Relationship Id="rId1" Type="http://schemas.openxmlformats.org/officeDocument/2006/relationships/hyperlink" Target="#&#23550;&#31574;38"/></Relationships>
</file>

<file path=xl/drawings/_rels/drawing41.xml.rels><?xml version="1.0" encoding="UTF-8" standalone="yes"?>
<Relationships xmlns="http://schemas.openxmlformats.org/package/2006/relationships"><Relationship Id="rId3" Type="http://schemas.openxmlformats.org/officeDocument/2006/relationships/hyperlink" Target="#'38'!A1"/><Relationship Id="rId2" Type="http://schemas.openxmlformats.org/officeDocument/2006/relationships/image" Target="../media/image26.emf"/><Relationship Id="rId1" Type="http://schemas.openxmlformats.org/officeDocument/2006/relationships/hyperlink" Target="#&#23550;&#31574;39"/><Relationship Id="rId4" Type="http://schemas.openxmlformats.org/officeDocument/2006/relationships/hyperlink" Target="#'40'!A1"/></Relationships>
</file>

<file path=xl/drawings/_rels/drawing42.xml.rels><?xml version="1.0" encoding="UTF-8" standalone="yes"?>
<Relationships xmlns="http://schemas.openxmlformats.org/package/2006/relationships"><Relationship Id="rId3" Type="http://schemas.openxmlformats.org/officeDocument/2006/relationships/hyperlink" Target="#'39'!A1"/><Relationship Id="rId2" Type="http://schemas.openxmlformats.org/officeDocument/2006/relationships/image" Target="../media/image26.emf"/><Relationship Id="rId1" Type="http://schemas.openxmlformats.org/officeDocument/2006/relationships/hyperlink" Target="#&#23550;&#31574;40"/><Relationship Id="rId4" Type="http://schemas.openxmlformats.org/officeDocument/2006/relationships/hyperlink" Target="#'41'!A1"/></Relationships>
</file>

<file path=xl/drawings/_rels/drawing43.xml.rels><?xml version="1.0" encoding="UTF-8" standalone="yes"?>
<Relationships xmlns="http://schemas.openxmlformats.org/package/2006/relationships"><Relationship Id="rId3" Type="http://schemas.openxmlformats.org/officeDocument/2006/relationships/hyperlink" Target="#'40'!A1"/><Relationship Id="rId2" Type="http://schemas.openxmlformats.org/officeDocument/2006/relationships/image" Target="../media/image27.png"/><Relationship Id="rId1" Type="http://schemas.openxmlformats.org/officeDocument/2006/relationships/hyperlink" Target="#&#23550;&#31574;41"/><Relationship Id="rId4" Type="http://schemas.openxmlformats.org/officeDocument/2006/relationships/hyperlink" Target="#'42'!A1"/></Relationships>
</file>

<file path=xl/drawings/_rels/drawing44.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41'!A1"/><Relationship Id="rId1" Type="http://schemas.openxmlformats.org/officeDocument/2006/relationships/hyperlink" Target="#&#23550;&#31574;42"/></Relationships>
</file>

<file path=xl/drawings/_rels/drawing45.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hyperlink" Target="#'42'!A1"/><Relationship Id="rId1" Type="http://schemas.openxmlformats.org/officeDocument/2006/relationships/hyperlink" Target="#&#23550;&#31574;43"/></Relationships>
</file>

<file path=xl/drawings/_rels/drawing46.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hyperlink" Target="#'43'!A1"/><Relationship Id="rId1" Type="http://schemas.openxmlformats.org/officeDocument/2006/relationships/hyperlink" Target="#&#23550;&#31574;44"/></Relationships>
</file>

<file path=xl/drawings/_rels/drawing47.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image" Target="../media/image22.emf"/><Relationship Id="rId1" Type="http://schemas.openxmlformats.org/officeDocument/2006/relationships/hyperlink" Target="#&#23550;&#31574;45"/><Relationship Id="rId4" Type="http://schemas.openxmlformats.org/officeDocument/2006/relationships/hyperlink" Target="#'46'!A1"/></Relationships>
</file>

<file path=xl/drawings/_rels/drawing48.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image" Target="../media/image28.emf"/><Relationship Id="rId1" Type="http://schemas.openxmlformats.org/officeDocument/2006/relationships/hyperlink" Target="#&#23550;&#31574;46"/><Relationship Id="rId4" Type="http://schemas.openxmlformats.org/officeDocument/2006/relationships/hyperlink" Target="#'47'!A1"/></Relationships>
</file>

<file path=xl/drawings/_rels/drawing49.xml.rels><?xml version="1.0" encoding="UTF-8" standalone="yes"?>
<Relationships xmlns="http://schemas.openxmlformats.org/package/2006/relationships"><Relationship Id="rId3" Type="http://schemas.openxmlformats.org/officeDocument/2006/relationships/hyperlink" Target="#'48'!A1"/><Relationship Id="rId2" Type="http://schemas.openxmlformats.org/officeDocument/2006/relationships/hyperlink" Target="#'46'!A1"/><Relationship Id="rId1" Type="http://schemas.openxmlformats.org/officeDocument/2006/relationships/hyperlink" Target="#&#23550;&#31574;47"/></Relationships>
</file>

<file path=xl/drawings/_rels/drawing5.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4'!A1"/><Relationship Id="rId1" Type="http://schemas.openxmlformats.org/officeDocument/2006/relationships/hyperlink" Target="#&#23550;&#31574;3"/><Relationship Id="rId4" Type="http://schemas.openxmlformats.org/officeDocument/2006/relationships/image" Target="../media/image6.emf"/></Relationships>
</file>

<file path=xl/drawings/_rels/drawing50.xml.rels><?xml version="1.0" encoding="UTF-8" standalone="yes"?>
<Relationships xmlns="http://schemas.openxmlformats.org/package/2006/relationships"><Relationship Id="rId3" Type="http://schemas.openxmlformats.org/officeDocument/2006/relationships/hyperlink" Target="#'47'!A1"/><Relationship Id="rId2" Type="http://schemas.openxmlformats.org/officeDocument/2006/relationships/image" Target="../media/image29.emf"/><Relationship Id="rId1" Type="http://schemas.openxmlformats.org/officeDocument/2006/relationships/hyperlink" Target="#&#23550;&#31574;48"/><Relationship Id="rId4" Type="http://schemas.openxmlformats.org/officeDocument/2006/relationships/hyperlink" Target="#'49'!A1"/></Relationships>
</file>

<file path=xl/drawings/_rels/drawing51.xml.rels><?xml version="1.0" encoding="UTF-8" standalone="yes"?>
<Relationships xmlns="http://schemas.openxmlformats.org/package/2006/relationships"><Relationship Id="rId3" Type="http://schemas.openxmlformats.org/officeDocument/2006/relationships/hyperlink" Target="#'50'!A1"/><Relationship Id="rId2" Type="http://schemas.openxmlformats.org/officeDocument/2006/relationships/hyperlink" Target="#'48'!A1"/><Relationship Id="rId1" Type="http://schemas.openxmlformats.org/officeDocument/2006/relationships/hyperlink" Target="#&#23550;&#31574;49"/></Relationships>
</file>

<file path=xl/drawings/_rels/drawing52.xml.rels><?xml version="1.0" encoding="UTF-8" standalone="yes"?>
<Relationships xmlns="http://schemas.openxmlformats.org/package/2006/relationships"><Relationship Id="rId2" Type="http://schemas.openxmlformats.org/officeDocument/2006/relationships/hyperlink" Target="#'49'!A1"/><Relationship Id="rId1" Type="http://schemas.openxmlformats.org/officeDocument/2006/relationships/hyperlink" Target="#&#23550;&#31574;50"/></Relationships>
</file>

<file path=xl/drawings/_rels/drawing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hyperlink" Target="#&#23550;&#31574;4"/><Relationship Id="rId6" Type="http://schemas.openxmlformats.org/officeDocument/2006/relationships/hyperlink" Target="#'3'!A1"/><Relationship Id="rId5" Type="http://schemas.openxmlformats.org/officeDocument/2006/relationships/hyperlink" Target="#'5'!A1"/><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hyperlink" Target="#'6'!A1"/><Relationship Id="rId2" Type="http://schemas.openxmlformats.org/officeDocument/2006/relationships/image" Target="../media/image10.png"/><Relationship Id="rId1" Type="http://schemas.openxmlformats.org/officeDocument/2006/relationships/hyperlink" Target="#&#23550;&#31574;5"/><Relationship Id="rId4" Type="http://schemas.openxmlformats.org/officeDocument/2006/relationships/hyperlink" Target="#'4'!A1"/></Relationships>
</file>

<file path=xl/drawings/_rels/drawing8.xml.rels><?xml version="1.0" encoding="UTF-8" standalone="yes"?>
<Relationships xmlns="http://schemas.openxmlformats.org/package/2006/relationships"><Relationship Id="rId3" Type="http://schemas.openxmlformats.org/officeDocument/2006/relationships/hyperlink" Target="#'5'!A1"/><Relationship Id="rId2" Type="http://schemas.openxmlformats.org/officeDocument/2006/relationships/hyperlink" Target="#'7'!A1"/><Relationship Id="rId1" Type="http://schemas.openxmlformats.org/officeDocument/2006/relationships/hyperlink" Target="#&#23550;&#31574;6"/></Relationships>
</file>

<file path=xl/drawings/_rels/drawing9.xml.rels><?xml version="1.0" encoding="UTF-8" standalone="yes"?>
<Relationships xmlns="http://schemas.openxmlformats.org/package/2006/relationships"><Relationship Id="rId3" Type="http://schemas.openxmlformats.org/officeDocument/2006/relationships/hyperlink" Target="#'6'!A1"/><Relationship Id="rId2" Type="http://schemas.openxmlformats.org/officeDocument/2006/relationships/hyperlink" Target="#'8'!A1"/><Relationship Id="rId1" Type="http://schemas.openxmlformats.org/officeDocument/2006/relationships/hyperlink" Target="#&#23550;&#31574;7"/></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31</xdr:row>
          <xdr:rowOff>31750</xdr:rowOff>
        </xdr:from>
        <xdr:to>
          <xdr:col>2</xdr:col>
          <xdr:colOff>279400</xdr:colOff>
          <xdr:row>31</xdr:row>
          <xdr:rowOff>209550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0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31750</xdr:rowOff>
        </xdr:from>
        <xdr:to>
          <xdr:col>2</xdr:col>
          <xdr:colOff>279400</xdr:colOff>
          <xdr:row>33</xdr:row>
          <xdr:rowOff>209550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0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31750</xdr:rowOff>
        </xdr:from>
        <xdr:to>
          <xdr:col>2</xdr:col>
          <xdr:colOff>279400</xdr:colOff>
          <xdr:row>34</xdr:row>
          <xdr:rowOff>209550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0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31750</xdr:rowOff>
        </xdr:from>
        <xdr:to>
          <xdr:col>2</xdr:col>
          <xdr:colOff>279400</xdr:colOff>
          <xdr:row>35</xdr:row>
          <xdr:rowOff>209550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0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31750</xdr:rowOff>
        </xdr:from>
        <xdr:to>
          <xdr:col>2</xdr:col>
          <xdr:colOff>279400</xdr:colOff>
          <xdr:row>36</xdr:row>
          <xdr:rowOff>209550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0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31750</xdr:rowOff>
        </xdr:from>
        <xdr:to>
          <xdr:col>2</xdr:col>
          <xdr:colOff>279400</xdr:colOff>
          <xdr:row>37</xdr:row>
          <xdr:rowOff>209550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0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31750</xdr:rowOff>
        </xdr:from>
        <xdr:to>
          <xdr:col>2</xdr:col>
          <xdr:colOff>279400</xdr:colOff>
          <xdr:row>38</xdr:row>
          <xdr:rowOff>209550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0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40</xdr:row>
          <xdr:rowOff>31750</xdr:rowOff>
        </xdr:from>
        <xdr:to>
          <xdr:col>2</xdr:col>
          <xdr:colOff>279400</xdr:colOff>
          <xdr:row>40</xdr:row>
          <xdr:rowOff>209550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0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31750</xdr:rowOff>
        </xdr:from>
        <xdr:to>
          <xdr:col>2</xdr:col>
          <xdr:colOff>279400</xdr:colOff>
          <xdr:row>41</xdr:row>
          <xdr:rowOff>209550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0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842963</xdr:colOff>
      <xdr:row>151</xdr:row>
      <xdr:rowOff>9525</xdr:rowOff>
    </xdr:from>
    <xdr:to>
      <xdr:col>9</xdr:col>
      <xdr:colOff>128588</xdr:colOff>
      <xdr:row>152</xdr:row>
      <xdr:rowOff>171450</xdr:rowOff>
    </xdr:to>
    <xdr:sp macro="" textlink="">
      <xdr:nvSpPr>
        <xdr:cNvPr id="20" name="角丸四角形 19">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2347913" y="43424475"/>
          <a:ext cx="2009775" cy="4000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「点検結果」を確認する</a:t>
          </a:r>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32</xdr:row>
          <xdr:rowOff>31750</xdr:rowOff>
        </xdr:from>
        <xdr:to>
          <xdr:col>2</xdr:col>
          <xdr:colOff>279400</xdr:colOff>
          <xdr:row>32</xdr:row>
          <xdr:rowOff>209550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0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31750</xdr:rowOff>
        </xdr:from>
        <xdr:to>
          <xdr:col>2</xdr:col>
          <xdr:colOff>279400</xdr:colOff>
          <xdr:row>39</xdr:row>
          <xdr:rowOff>209550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0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104775</xdr:colOff>
      <xdr:row>12</xdr:row>
      <xdr:rowOff>104775</xdr:rowOff>
    </xdr:from>
    <xdr:to>
      <xdr:col>8</xdr:col>
      <xdr:colOff>419099</xdr:colOff>
      <xdr:row>17</xdr:row>
      <xdr:rowOff>66675</xdr:rowOff>
    </xdr:to>
    <xdr:sp macro="" textlink="">
      <xdr:nvSpPr>
        <xdr:cNvPr id="18" name="フリーフォーム 17">
          <a:extLst>
            <a:ext uri="{FF2B5EF4-FFF2-40B4-BE49-F238E27FC236}">
              <a16:creationId xmlns:a16="http://schemas.microsoft.com/office/drawing/2014/main" id="{00000000-0008-0000-0000-000012000000}"/>
            </a:ext>
          </a:extLst>
        </xdr:cNvPr>
        <xdr:cNvSpPr/>
      </xdr:nvSpPr>
      <xdr:spPr>
        <a:xfrm>
          <a:off x="419100" y="2219325"/>
          <a:ext cx="3809999" cy="1104900"/>
        </a:xfrm>
        <a:custGeom>
          <a:avLst/>
          <a:gdLst>
            <a:gd name="connsiteX0" fmla="*/ 114300 w 3248025"/>
            <a:gd name="connsiteY0" fmla="*/ 28575 h 1104900"/>
            <a:gd name="connsiteX1" fmla="*/ 0 w 3248025"/>
            <a:gd name="connsiteY1" fmla="*/ 28575 h 1104900"/>
            <a:gd name="connsiteX2" fmla="*/ 0 w 3248025"/>
            <a:gd name="connsiteY2" fmla="*/ 1104900 h 1104900"/>
            <a:gd name="connsiteX3" fmla="*/ 3248025 w 3248025"/>
            <a:gd name="connsiteY3" fmla="*/ 1104900 h 1104900"/>
            <a:gd name="connsiteX4" fmla="*/ 3248025 w 3248025"/>
            <a:gd name="connsiteY4" fmla="*/ 0 h 1104900"/>
            <a:gd name="connsiteX5" fmla="*/ 2486025 w 3248025"/>
            <a:gd name="connsiteY5" fmla="*/ 0 h 1104900"/>
            <a:gd name="connsiteX6" fmla="*/ 2486025 w 3248025"/>
            <a:gd name="connsiteY6" fmla="*/ 9525 h 1104900"/>
            <a:gd name="connsiteX7" fmla="*/ 2486025 w 3248025"/>
            <a:gd name="connsiteY7" fmla="*/ 9525 h 1104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248025" h="1104900">
              <a:moveTo>
                <a:pt x="114300" y="28575"/>
              </a:moveTo>
              <a:lnTo>
                <a:pt x="0" y="28575"/>
              </a:lnTo>
              <a:lnTo>
                <a:pt x="0" y="1104900"/>
              </a:lnTo>
              <a:lnTo>
                <a:pt x="3248025" y="1104900"/>
              </a:lnTo>
              <a:lnTo>
                <a:pt x="3248025" y="0"/>
              </a:lnTo>
              <a:lnTo>
                <a:pt x="2486025" y="0"/>
              </a:lnTo>
              <a:lnTo>
                <a:pt x="2486025" y="9525"/>
              </a:lnTo>
              <a:lnTo>
                <a:pt x="2486025" y="9525"/>
              </a:lnTo>
            </a:path>
          </a:pathLst>
        </a:custGeom>
        <a:no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29210</xdr:colOff>
      <xdr:row>84</xdr:row>
      <xdr:rowOff>52388</xdr:rowOff>
    </xdr:from>
    <xdr:to>
      <xdr:col>8</xdr:col>
      <xdr:colOff>391685</xdr:colOff>
      <xdr:row>84</xdr:row>
      <xdr:rowOff>365588</xdr:rowOff>
    </xdr:to>
    <xdr:sp macro="" textlink="">
      <xdr:nvSpPr>
        <xdr:cNvPr id="2" name="テキスト ボックス 1">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3524885" y="184165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85</xdr:row>
      <xdr:rowOff>52388</xdr:rowOff>
    </xdr:from>
    <xdr:to>
      <xdr:col>8</xdr:col>
      <xdr:colOff>391685</xdr:colOff>
      <xdr:row>85</xdr:row>
      <xdr:rowOff>365588</xdr:rowOff>
    </xdr:to>
    <xdr:sp macro="" textlink="">
      <xdr:nvSpPr>
        <xdr:cNvPr id="19" name="テキスト ボックス 18">
          <a:hlinkClick xmlns:r="http://schemas.openxmlformats.org/officeDocument/2006/relationships" r:id="rId3"/>
          <a:extLst>
            <a:ext uri="{FF2B5EF4-FFF2-40B4-BE49-F238E27FC236}">
              <a16:creationId xmlns:a16="http://schemas.microsoft.com/office/drawing/2014/main" id="{00000000-0008-0000-0000-000013000000}"/>
            </a:ext>
          </a:extLst>
        </xdr:cNvPr>
        <xdr:cNvSpPr txBox="1"/>
      </xdr:nvSpPr>
      <xdr:spPr>
        <a:xfrm>
          <a:off x="3524885" y="188356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86</xdr:row>
      <xdr:rowOff>52388</xdr:rowOff>
    </xdr:from>
    <xdr:to>
      <xdr:col>8</xdr:col>
      <xdr:colOff>391685</xdr:colOff>
      <xdr:row>86</xdr:row>
      <xdr:rowOff>365588</xdr:rowOff>
    </xdr:to>
    <xdr:sp macro="" textlink="">
      <xdr:nvSpPr>
        <xdr:cNvPr id="21" name="テキスト ボックス 20">
          <a:hlinkClick xmlns:r="http://schemas.openxmlformats.org/officeDocument/2006/relationships" r:id="rId4"/>
          <a:extLst>
            <a:ext uri="{FF2B5EF4-FFF2-40B4-BE49-F238E27FC236}">
              <a16:creationId xmlns:a16="http://schemas.microsoft.com/office/drawing/2014/main" id="{00000000-0008-0000-0000-000015000000}"/>
            </a:ext>
          </a:extLst>
        </xdr:cNvPr>
        <xdr:cNvSpPr txBox="1"/>
      </xdr:nvSpPr>
      <xdr:spPr>
        <a:xfrm>
          <a:off x="3524885" y="192547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87</xdr:row>
      <xdr:rowOff>52388</xdr:rowOff>
    </xdr:from>
    <xdr:to>
      <xdr:col>8</xdr:col>
      <xdr:colOff>391685</xdr:colOff>
      <xdr:row>87</xdr:row>
      <xdr:rowOff>365588</xdr:rowOff>
    </xdr:to>
    <xdr:sp macro="" textlink="">
      <xdr:nvSpPr>
        <xdr:cNvPr id="24" name="テキスト ボックス 23">
          <a:hlinkClick xmlns:r="http://schemas.openxmlformats.org/officeDocument/2006/relationships" r:id="rId5"/>
          <a:extLst>
            <a:ext uri="{FF2B5EF4-FFF2-40B4-BE49-F238E27FC236}">
              <a16:creationId xmlns:a16="http://schemas.microsoft.com/office/drawing/2014/main" id="{00000000-0008-0000-0000-000018000000}"/>
            </a:ext>
          </a:extLst>
        </xdr:cNvPr>
        <xdr:cNvSpPr txBox="1"/>
      </xdr:nvSpPr>
      <xdr:spPr>
        <a:xfrm>
          <a:off x="3524885" y="196738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88</xdr:row>
      <xdr:rowOff>52388</xdr:rowOff>
    </xdr:from>
    <xdr:to>
      <xdr:col>8</xdr:col>
      <xdr:colOff>391685</xdr:colOff>
      <xdr:row>88</xdr:row>
      <xdr:rowOff>365588</xdr:rowOff>
    </xdr:to>
    <xdr:sp macro="" textlink="">
      <xdr:nvSpPr>
        <xdr:cNvPr id="25" name="テキスト ボックス 24">
          <a:hlinkClick xmlns:r="http://schemas.openxmlformats.org/officeDocument/2006/relationships" r:id="rId6"/>
          <a:extLst>
            <a:ext uri="{FF2B5EF4-FFF2-40B4-BE49-F238E27FC236}">
              <a16:creationId xmlns:a16="http://schemas.microsoft.com/office/drawing/2014/main" id="{00000000-0008-0000-0000-000019000000}"/>
            </a:ext>
          </a:extLst>
        </xdr:cNvPr>
        <xdr:cNvSpPr txBox="1"/>
      </xdr:nvSpPr>
      <xdr:spPr>
        <a:xfrm>
          <a:off x="3524885" y="200929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89</xdr:row>
      <xdr:rowOff>52388</xdr:rowOff>
    </xdr:from>
    <xdr:to>
      <xdr:col>8</xdr:col>
      <xdr:colOff>391685</xdr:colOff>
      <xdr:row>89</xdr:row>
      <xdr:rowOff>365588</xdr:rowOff>
    </xdr:to>
    <xdr:sp macro="" textlink="">
      <xdr:nvSpPr>
        <xdr:cNvPr id="26" name="テキスト ボックス 25">
          <a:hlinkClick xmlns:r="http://schemas.openxmlformats.org/officeDocument/2006/relationships" r:id="rId7"/>
          <a:extLst>
            <a:ext uri="{FF2B5EF4-FFF2-40B4-BE49-F238E27FC236}">
              <a16:creationId xmlns:a16="http://schemas.microsoft.com/office/drawing/2014/main" id="{00000000-0008-0000-0000-00001A000000}"/>
            </a:ext>
          </a:extLst>
        </xdr:cNvPr>
        <xdr:cNvSpPr txBox="1"/>
      </xdr:nvSpPr>
      <xdr:spPr>
        <a:xfrm>
          <a:off x="3524885" y="205120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90</xdr:row>
      <xdr:rowOff>51418</xdr:rowOff>
    </xdr:from>
    <xdr:to>
      <xdr:col>8</xdr:col>
      <xdr:colOff>391685</xdr:colOff>
      <xdr:row>90</xdr:row>
      <xdr:rowOff>364618</xdr:rowOff>
    </xdr:to>
    <xdr:sp macro="" textlink="">
      <xdr:nvSpPr>
        <xdr:cNvPr id="27" name="テキスト ボックス 26">
          <a:hlinkClick xmlns:r="http://schemas.openxmlformats.org/officeDocument/2006/relationships" r:id="rId8"/>
          <a:extLst>
            <a:ext uri="{FF2B5EF4-FFF2-40B4-BE49-F238E27FC236}">
              <a16:creationId xmlns:a16="http://schemas.microsoft.com/office/drawing/2014/main" id="{00000000-0008-0000-0000-00001B000000}"/>
            </a:ext>
          </a:extLst>
        </xdr:cNvPr>
        <xdr:cNvSpPr txBox="1"/>
      </xdr:nvSpPr>
      <xdr:spPr>
        <a:xfrm>
          <a:off x="3524885" y="2093021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91</xdr:row>
      <xdr:rowOff>52388</xdr:rowOff>
    </xdr:from>
    <xdr:to>
      <xdr:col>8</xdr:col>
      <xdr:colOff>391685</xdr:colOff>
      <xdr:row>91</xdr:row>
      <xdr:rowOff>365588</xdr:rowOff>
    </xdr:to>
    <xdr:sp macro="" textlink="">
      <xdr:nvSpPr>
        <xdr:cNvPr id="28" name="テキスト ボックス 27">
          <a:hlinkClick xmlns:r="http://schemas.openxmlformats.org/officeDocument/2006/relationships" r:id="rId9"/>
          <a:extLst>
            <a:ext uri="{FF2B5EF4-FFF2-40B4-BE49-F238E27FC236}">
              <a16:creationId xmlns:a16="http://schemas.microsoft.com/office/drawing/2014/main" id="{00000000-0008-0000-0000-00001C000000}"/>
            </a:ext>
          </a:extLst>
        </xdr:cNvPr>
        <xdr:cNvSpPr txBox="1"/>
      </xdr:nvSpPr>
      <xdr:spPr>
        <a:xfrm>
          <a:off x="3524885" y="213502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92</xdr:row>
      <xdr:rowOff>52388</xdr:rowOff>
    </xdr:from>
    <xdr:to>
      <xdr:col>8</xdr:col>
      <xdr:colOff>391685</xdr:colOff>
      <xdr:row>92</xdr:row>
      <xdr:rowOff>365588</xdr:rowOff>
    </xdr:to>
    <xdr:sp macro="" textlink="">
      <xdr:nvSpPr>
        <xdr:cNvPr id="29" name="テキスト ボックス 28">
          <a:hlinkClick xmlns:r="http://schemas.openxmlformats.org/officeDocument/2006/relationships" r:id="rId10"/>
          <a:extLst>
            <a:ext uri="{FF2B5EF4-FFF2-40B4-BE49-F238E27FC236}">
              <a16:creationId xmlns:a16="http://schemas.microsoft.com/office/drawing/2014/main" id="{00000000-0008-0000-0000-00001D000000}"/>
            </a:ext>
          </a:extLst>
        </xdr:cNvPr>
        <xdr:cNvSpPr txBox="1"/>
      </xdr:nvSpPr>
      <xdr:spPr>
        <a:xfrm>
          <a:off x="3524885" y="217693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93</xdr:row>
      <xdr:rowOff>52388</xdr:rowOff>
    </xdr:from>
    <xdr:to>
      <xdr:col>8</xdr:col>
      <xdr:colOff>391685</xdr:colOff>
      <xdr:row>93</xdr:row>
      <xdr:rowOff>365588</xdr:rowOff>
    </xdr:to>
    <xdr:sp macro="" textlink="">
      <xdr:nvSpPr>
        <xdr:cNvPr id="30" name="テキスト ボックス 29">
          <a:hlinkClick xmlns:r="http://schemas.openxmlformats.org/officeDocument/2006/relationships" r:id="rId11"/>
          <a:extLst>
            <a:ext uri="{FF2B5EF4-FFF2-40B4-BE49-F238E27FC236}">
              <a16:creationId xmlns:a16="http://schemas.microsoft.com/office/drawing/2014/main" id="{00000000-0008-0000-0000-00001E000000}"/>
            </a:ext>
          </a:extLst>
        </xdr:cNvPr>
        <xdr:cNvSpPr txBox="1"/>
      </xdr:nvSpPr>
      <xdr:spPr>
        <a:xfrm>
          <a:off x="3524885" y="221884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94</xdr:row>
      <xdr:rowOff>52388</xdr:rowOff>
    </xdr:from>
    <xdr:to>
      <xdr:col>8</xdr:col>
      <xdr:colOff>391685</xdr:colOff>
      <xdr:row>94</xdr:row>
      <xdr:rowOff>365588</xdr:rowOff>
    </xdr:to>
    <xdr:sp macro="" textlink="">
      <xdr:nvSpPr>
        <xdr:cNvPr id="31" name="テキスト ボックス 30">
          <a:hlinkClick xmlns:r="http://schemas.openxmlformats.org/officeDocument/2006/relationships" r:id="rId12"/>
          <a:extLst>
            <a:ext uri="{FF2B5EF4-FFF2-40B4-BE49-F238E27FC236}">
              <a16:creationId xmlns:a16="http://schemas.microsoft.com/office/drawing/2014/main" id="{00000000-0008-0000-0000-00001F000000}"/>
            </a:ext>
          </a:extLst>
        </xdr:cNvPr>
        <xdr:cNvSpPr txBox="1"/>
      </xdr:nvSpPr>
      <xdr:spPr>
        <a:xfrm>
          <a:off x="3524885" y="226075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95</xdr:row>
      <xdr:rowOff>52388</xdr:rowOff>
    </xdr:from>
    <xdr:to>
      <xdr:col>8</xdr:col>
      <xdr:colOff>391685</xdr:colOff>
      <xdr:row>95</xdr:row>
      <xdr:rowOff>365588</xdr:rowOff>
    </xdr:to>
    <xdr:sp macro="" textlink="">
      <xdr:nvSpPr>
        <xdr:cNvPr id="32" name="テキスト ボックス 31">
          <a:hlinkClick xmlns:r="http://schemas.openxmlformats.org/officeDocument/2006/relationships" r:id="rId13"/>
          <a:extLst>
            <a:ext uri="{FF2B5EF4-FFF2-40B4-BE49-F238E27FC236}">
              <a16:creationId xmlns:a16="http://schemas.microsoft.com/office/drawing/2014/main" id="{00000000-0008-0000-0000-000020000000}"/>
            </a:ext>
          </a:extLst>
        </xdr:cNvPr>
        <xdr:cNvSpPr txBox="1"/>
      </xdr:nvSpPr>
      <xdr:spPr>
        <a:xfrm>
          <a:off x="3524885" y="230266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96</xdr:row>
      <xdr:rowOff>52388</xdr:rowOff>
    </xdr:from>
    <xdr:to>
      <xdr:col>8</xdr:col>
      <xdr:colOff>391685</xdr:colOff>
      <xdr:row>96</xdr:row>
      <xdr:rowOff>365588</xdr:rowOff>
    </xdr:to>
    <xdr:sp macro="" textlink="">
      <xdr:nvSpPr>
        <xdr:cNvPr id="33" name="テキスト ボックス 32">
          <a:hlinkClick xmlns:r="http://schemas.openxmlformats.org/officeDocument/2006/relationships" r:id="rId14"/>
          <a:extLst>
            <a:ext uri="{FF2B5EF4-FFF2-40B4-BE49-F238E27FC236}">
              <a16:creationId xmlns:a16="http://schemas.microsoft.com/office/drawing/2014/main" id="{00000000-0008-0000-0000-000021000000}"/>
            </a:ext>
          </a:extLst>
        </xdr:cNvPr>
        <xdr:cNvSpPr txBox="1"/>
      </xdr:nvSpPr>
      <xdr:spPr>
        <a:xfrm>
          <a:off x="3524885" y="234457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97</xdr:row>
      <xdr:rowOff>52388</xdr:rowOff>
    </xdr:from>
    <xdr:to>
      <xdr:col>8</xdr:col>
      <xdr:colOff>391685</xdr:colOff>
      <xdr:row>97</xdr:row>
      <xdr:rowOff>365588</xdr:rowOff>
    </xdr:to>
    <xdr:sp macro="" textlink="">
      <xdr:nvSpPr>
        <xdr:cNvPr id="34" name="テキスト ボックス 33">
          <a:hlinkClick xmlns:r="http://schemas.openxmlformats.org/officeDocument/2006/relationships" r:id="rId15"/>
          <a:extLst>
            <a:ext uri="{FF2B5EF4-FFF2-40B4-BE49-F238E27FC236}">
              <a16:creationId xmlns:a16="http://schemas.microsoft.com/office/drawing/2014/main" id="{00000000-0008-0000-0000-000022000000}"/>
            </a:ext>
          </a:extLst>
        </xdr:cNvPr>
        <xdr:cNvSpPr txBox="1"/>
      </xdr:nvSpPr>
      <xdr:spPr>
        <a:xfrm>
          <a:off x="3524885" y="238648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98</xdr:row>
      <xdr:rowOff>52388</xdr:rowOff>
    </xdr:from>
    <xdr:to>
      <xdr:col>8</xdr:col>
      <xdr:colOff>391685</xdr:colOff>
      <xdr:row>98</xdr:row>
      <xdr:rowOff>365588</xdr:rowOff>
    </xdr:to>
    <xdr:sp macro="" textlink="">
      <xdr:nvSpPr>
        <xdr:cNvPr id="35" name="テキスト ボックス 34">
          <a:hlinkClick xmlns:r="http://schemas.openxmlformats.org/officeDocument/2006/relationships" r:id="rId16"/>
          <a:extLst>
            <a:ext uri="{FF2B5EF4-FFF2-40B4-BE49-F238E27FC236}">
              <a16:creationId xmlns:a16="http://schemas.microsoft.com/office/drawing/2014/main" id="{00000000-0008-0000-0000-000023000000}"/>
            </a:ext>
          </a:extLst>
        </xdr:cNvPr>
        <xdr:cNvSpPr txBox="1"/>
      </xdr:nvSpPr>
      <xdr:spPr>
        <a:xfrm>
          <a:off x="3524885" y="242839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99</xdr:row>
      <xdr:rowOff>52388</xdr:rowOff>
    </xdr:from>
    <xdr:to>
      <xdr:col>8</xdr:col>
      <xdr:colOff>391685</xdr:colOff>
      <xdr:row>99</xdr:row>
      <xdr:rowOff>365588</xdr:rowOff>
    </xdr:to>
    <xdr:sp macro="" textlink="">
      <xdr:nvSpPr>
        <xdr:cNvPr id="36" name="テキスト ボックス 35">
          <a:hlinkClick xmlns:r="http://schemas.openxmlformats.org/officeDocument/2006/relationships" r:id="rId17"/>
          <a:extLst>
            <a:ext uri="{FF2B5EF4-FFF2-40B4-BE49-F238E27FC236}">
              <a16:creationId xmlns:a16="http://schemas.microsoft.com/office/drawing/2014/main" id="{00000000-0008-0000-0000-000024000000}"/>
            </a:ext>
          </a:extLst>
        </xdr:cNvPr>
        <xdr:cNvSpPr txBox="1"/>
      </xdr:nvSpPr>
      <xdr:spPr>
        <a:xfrm>
          <a:off x="3524885" y="247030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100</xdr:row>
      <xdr:rowOff>52388</xdr:rowOff>
    </xdr:from>
    <xdr:to>
      <xdr:col>8</xdr:col>
      <xdr:colOff>391685</xdr:colOff>
      <xdr:row>100</xdr:row>
      <xdr:rowOff>365588</xdr:rowOff>
    </xdr:to>
    <xdr:sp macro="" textlink="">
      <xdr:nvSpPr>
        <xdr:cNvPr id="37" name="テキスト ボックス 36">
          <a:hlinkClick xmlns:r="http://schemas.openxmlformats.org/officeDocument/2006/relationships" r:id="rId18"/>
          <a:extLst>
            <a:ext uri="{FF2B5EF4-FFF2-40B4-BE49-F238E27FC236}">
              <a16:creationId xmlns:a16="http://schemas.microsoft.com/office/drawing/2014/main" id="{00000000-0008-0000-0000-000025000000}"/>
            </a:ext>
          </a:extLst>
        </xdr:cNvPr>
        <xdr:cNvSpPr txBox="1"/>
      </xdr:nvSpPr>
      <xdr:spPr>
        <a:xfrm>
          <a:off x="3524885" y="251221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101</xdr:row>
      <xdr:rowOff>52388</xdr:rowOff>
    </xdr:from>
    <xdr:to>
      <xdr:col>8</xdr:col>
      <xdr:colOff>391685</xdr:colOff>
      <xdr:row>101</xdr:row>
      <xdr:rowOff>365588</xdr:rowOff>
    </xdr:to>
    <xdr:sp macro="" textlink="">
      <xdr:nvSpPr>
        <xdr:cNvPr id="38" name="テキスト ボックス 37">
          <a:hlinkClick xmlns:r="http://schemas.openxmlformats.org/officeDocument/2006/relationships" r:id="rId19"/>
          <a:extLst>
            <a:ext uri="{FF2B5EF4-FFF2-40B4-BE49-F238E27FC236}">
              <a16:creationId xmlns:a16="http://schemas.microsoft.com/office/drawing/2014/main" id="{00000000-0008-0000-0000-000026000000}"/>
            </a:ext>
          </a:extLst>
        </xdr:cNvPr>
        <xdr:cNvSpPr txBox="1"/>
      </xdr:nvSpPr>
      <xdr:spPr>
        <a:xfrm>
          <a:off x="3524885" y="255412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102</xdr:row>
      <xdr:rowOff>52388</xdr:rowOff>
    </xdr:from>
    <xdr:to>
      <xdr:col>8</xdr:col>
      <xdr:colOff>391685</xdr:colOff>
      <xdr:row>102</xdr:row>
      <xdr:rowOff>365588</xdr:rowOff>
    </xdr:to>
    <xdr:sp macro="" textlink="">
      <xdr:nvSpPr>
        <xdr:cNvPr id="39" name="テキスト ボックス 38">
          <a:hlinkClick xmlns:r="http://schemas.openxmlformats.org/officeDocument/2006/relationships" r:id="rId20"/>
          <a:extLst>
            <a:ext uri="{FF2B5EF4-FFF2-40B4-BE49-F238E27FC236}">
              <a16:creationId xmlns:a16="http://schemas.microsoft.com/office/drawing/2014/main" id="{00000000-0008-0000-0000-000027000000}"/>
            </a:ext>
          </a:extLst>
        </xdr:cNvPr>
        <xdr:cNvSpPr txBox="1"/>
      </xdr:nvSpPr>
      <xdr:spPr>
        <a:xfrm>
          <a:off x="3524885" y="259603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103</xdr:row>
      <xdr:rowOff>52388</xdr:rowOff>
    </xdr:from>
    <xdr:to>
      <xdr:col>8</xdr:col>
      <xdr:colOff>391685</xdr:colOff>
      <xdr:row>103</xdr:row>
      <xdr:rowOff>365588</xdr:rowOff>
    </xdr:to>
    <xdr:sp macro="" textlink="">
      <xdr:nvSpPr>
        <xdr:cNvPr id="40" name="テキスト ボックス 39">
          <a:hlinkClick xmlns:r="http://schemas.openxmlformats.org/officeDocument/2006/relationships" r:id="rId21"/>
          <a:extLst>
            <a:ext uri="{FF2B5EF4-FFF2-40B4-BE49-F238E27FC236}">
              <a16:creationId xmlns:a16="http://schemas.microsoft.com/office/drawing/2014/main" id="{00000000-0008-0000-0000-000028000000}"/>
            </a:ext>
          </a:extLst>
        </xdr:cNvPr>
        <xdr:cNvSpPr txBox="1"/>
      </xdr:nvSpPr>
      <xdr:spPr>
        <a:xfrm>
          <a:off x="3524885" y="263794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104</xdr:row>
      <xdr:rowOff>52388</xdr:rowOff>
    </xdr:from>
    <xdr:to>
      <xdr:col>8</xdr:col>
      <xdr:colOff>391685</xdr:colOff>
      <xdr:row>104</xdr:row>
      <xdr:rowOff>365588</xdr:rowOff>
    </xdr:to>
    <xdr:sp macro="" textlink="">
      <xdr:nvSpPr>
        <xdr:cNvPr id="41" name="テキスト ボックス 40">
          <a:hlinkClick xmlns:r="http://schemas.openxmlformats.org/officeDocument/2006/relationships" r:id="rId22"/>
          <a:extLst>
            <a:ext uri="{FF2B5EF4-FFF2-40B4-BE49-F238E27FC236}">
              <a16:creationId xmlns:a16="http://schemas.microsoft.com/office/drawing/2014/main" id="{00000000-0008-0000-0000-000029000000}"/>
            </a:ext>
          </a:extLst>
        </xdr:cNvPr>
        <xdr:cNvSpPr txBox="1"/>
      </xdr:nvSpPr>
      <xdr:spPr>
        <a:xfrm>
          <a:off x="3524885" y="267985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105</xdr:row>
      <xdr:rowOff>52388</xdr:rowOff>
    </xdr:from>
    <xdr:to>
      <xdr:col>8</xdr:col>
      <xdr:colOff>391685</xdr:colOff>
      <xdr:row>105</xdr:row>
      <xdr:rowOff>365588</xdr:rowOff>
    </xdr:to>
    <xdr:sp macro="" textlink="">
      <xdr:nvSpPr>
        <xdr:cNvPr id="42" name="テキスト ボックス 41">
          <a:hlinkClick xmlns:r="http://schemas.openxmlformats.org/officeDocument/2006/relationships" r:id="rId23"/>
          <a:extLst>
            <a:ext uri="{FF2B5EF4-FFF2-40B4-BE49-F238E27FC236}">
              <a16:creationId xmlns:a16="http://schemas.microsoft.com/office/drawing/2014/main" id="{00000000-0008-0000-0000-00002A000000}"/>
            </a:ext>
          </a:extLst>
        </xdr:cNvPr>
        <xdr:cNvSpPr txBox="1"/>
      </xdr:nvSpPr>
      <xdr:spPr>
        <a:xfrm>
          <a:off x="3524885" y="272176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106</xdr:row>
      <xdr:rowOff>52388</xdr:rowOff>
    </xdr:from>
    <xdr:to>
      <xdr:col>8</xdr:col>
      <xdr:colOff>391685</xdr:colOff>
      <xdr:row>106</xdr:row>
      <xdr:rowOff>365588</xdr:rowOff>
    </xdr:to>
    <xdr:sp macro="" textlink="">
      <xdr:nvSpPr>
        <xdr:cNvPr id="43" name="テキスト ボックス 42">
          <a:hlinkClick xmlns:r="http://schemas.openxmlformats.org/officeDocument/2006/relationships" r:id="rId24"/>
          <a:extLst>
            <a:ext uri="{FF2B5EF4-FFF2-40B4-BE49-F238E27FC236}">
              <a16:creationId xmlns:a16="http://schemas.microsoft.com/office/drawing/2014/main" id="{00000000-0008-0000-0000-00002B000000}"/>
            </a:ext>
          </a:extLst>
        </xdr:cNvPr>
        <xdr:cNvSpPr txBox="1"/>
      </xdr:nvSpPr>
      <xdr:spPr>
        <a:xfrm>
          <a:off x="3524885" y="276367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107</xdr:row>
      <xdr:rowOff>52388</xdr:rowOff>
    </xdr:from>
    <xdr:to>
      <xdr:col>8</xdr:col>
      <xdr:colOff>391685</xdr:colOff>
      <xdr:row>107</xdr:row>
      <xdr:rowOff>365588</xdr:rowOff>
    </xdr:to>
    <xdr:sp macro="" textlink="">
      <xdr:nvSpPr>
        <xdr:cNvPr id="44" name="テキスト ボックス 43">
          <a:hlinkClick xmlns:r="http://schemas.openxmlformats.org/officeDocument/2006/relationships" r:id="rId25"/>
          <a:extLst>
            <a:ext uri="{FF2B5EF4-FFF2-40B4-BE49-F238E27FC236}">
              <a16:creationId xmlns:a16="http://schemas.microsoft.com/office/drawing/2014/main" id="{00000000-0008-0000-0000-00002C000000}"/>
            </a:ext>
          </a:extLst>
        </xdr:cNvPr>
        <xdr:cNvSpPr txBox="1"/>
      </xdr:nvSpPr>
      <xdr:spPr>
        <a:xfrm>
          <a:off x="3524885" y="280558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108</xdr:row>
      <xdr:rowOff>52388</xdr:rowOff>
    </xdr:from>
    <xdr:to>
      <xdr:col>8</xdr:col>
      <xdr:colOff>391685</xdr:colOff>
      <xdr:row>108</xdr:row>
      <xdr:rowOff>365588</xdr:rowOff>
    </xdr:to>
    <xdr:sp macro="" textlink="">
      <xdr:nvSpPr>
        <xdr:cNvPr id="45" name="テキスト ボックス 44">
          <a:hlinkClick xmlns:r="http://schemas.openxmlformats.org/officeDocument/2006/relationships" r:id="rId26"/>
          <a:extLst>
            <a:ext uri="{FF2B5EF4-FFF2-40B4-BE49-F238E27FC236}">
              <a16:creationId xmlns:a16="http://schemas.microsoft.com/office/drawing/2014/main" id="{00000000-0008-0000-0000-00002D000000}"/>
            </a:ext>
          </a:extLst>
        </xdr:cNvPr>
        <xdr:cNvSpPr txBox="1"/>
      </xdr:nvSpPr>
      <xdr:spPr>
        <a:xfrm>
          <a:off x="3524885" y="284749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109</xdr:row>
      <xdr:rowOff>52776</xdr:rowOff>
    </xdr:from>
    <xdr:to>
      <xdr:col>8</xdr:col>
      <xdr:colOff>391685</xdr:colOff>
      <xdr:row>109</xdr:row>
      <xdr:rowOff>365976</xdr:rowOff>
    </xdr:to>
    <xdr:sp macro="" textlink="">
      <xdr:nvSpPr>
        <xdr:cNvPr id="46" name="テキスト ボックス 45">
          <a:hlinkClick xmlns:r="http://schemas.openxmlformats.org/officeDocument/2006/relationships" r:id="rId27"/>
          <a:extLst>
            <a:ext uri="{FF2B5EF4-FFF2-40B4-BE49-F238E27FC236}">
              <a16:creationId xmlns:a16="http://schemas.microsoft.com/office/drawing/2014/main" id="{00000000-0008-0000-0000-00002E000000}"/>
            </a:ext>
          </a:extLst>
        </xdr:cNvPr>
        <xdr:cNvSpPr txBox="1"/>
      </xdr:nvSpPr>
      <xdr:spPr>
        <a:xfrm>
          <a:off x="3524885" y="28894476"/>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110</xdr:row>
      <xdr:rowOff>52582</xdr:rowOff>
    </xdr:from>
    <xdr:to>
      <xdr:col>8</xdr:col>
      <xdr:colOff>391685</xdr:colOff>
      <xdr:row>110</xdr:row>
      <xdr:rowOff>365782</xdr:rowOff>
    </xdr:to>
    <xdr:sp macro="" textlink="">
      <xdr:nvSpPr>
        <xdr:cNvPr id="47" name="テキスト ボックス 46">
          <a:hlinkClick xmlns:r="http://schemas.openxmlformats.org/officeDocument/2006/relationships" r:id="rId28"/>
          <a:extLst>
            <a:ext uri="{FF2B5EF4-FFF2-40B4-BE49-F238E27FC236}">
              <a16:creationId xmlns:a16="http://schemas.microsoft.com/office/drawing/2014/main" id="{00000000-0008-0000-0000-00002F000000}"/>
            </a:ext>
          </a:extLst>
        </xdr:cNvPr>
        <xdr:cNvSpPr txBox="1"/>
      </xdr:nvSpPr>
      <xdr:spPr>
        <a:xfrm>
          <a:off x="3524885" y="29313382"/>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111</xdr:row>
      <xdr:rowOff>52388</xdr:rowOff>
    </xdr:from>
    <xdr:to>
      <xdr:col>8</xdr:col>
      <xdr:colOff>391685</xdr:colOff>
      <xdr:row>111</xdr:row>
      <xdr:rowOff>365588</xdr:rowOff>
    </xdr:to>
    <xdr:sp macro="" textlink="">
      <xdr:nvSpPr>
        <xdr:cNvPr id="48" name="テキスト ボックス 47">
          <a:hlinkClick xmlns:r="http://schemas.openxmlformats.org/officeDocument/2006/relationships" r:id="rId29"/>
          <a:extLst>
            <a:ext uri="{FF2B5EF4-FFF2-40B4-BE49-F238E27FC236}">
              <a16:creationId xmlns:a16="http://schemas.microsoft.com/office/drawing/2014/main" id="{00000000-0008-0000-0000-000030000000}"/>
            </a:ext>
          </a:extLst>
        </xdr:cNvPr>
        <xdr:cNvSpPr txBox="1"/>
      </xdr:nvSpPr>
      <xdr:spPr>
        <a:xfrm>
          <a:off x="3524885" y="297322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112</xdr:row>
      <xdr:rowOff>52388</xdr:rowOff>
    </xdr:from>
    <xdr:to>
      <xdr:col>8</xdr:col>
      <xdr:colOff>391685</xdr:colOff>
      <xdr:row>112</xdr:row>
      <xdr:rowOff>365588</xdr:rowOff>
    </xdr:to>
    <xdr:sp macro="" textlink="">
      <xdr:nvSpPr>
        <xdr:cNvPr id="49" name="テキスト ボックス 48">
          <a:hlinkClick xmlns:r="http://schemas.openxmlformats.org/officeDocument/2006/relationships" r:id="rId30"/>
          <a:extLst>
            <a:ext uri="{FF2B5EF4-FFF2-40B4-BE49-F238E27FC236}">
              <a16:creationId xmlns:a16="http://schemas.microsoft.com/office/drawing/2014/main" id="{00000000-0008-0000-0000-000031000000}"/>
            </a:ext>
          </a:extLst>
        </xdr:cNvPr>
        <xdr:cNvSpPr txBox="1"/>
      </xdr:nvSpPr>
      <xdr:spPr>
        <a:xfrm>
          <a:off x="3524885" y="301513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113</xdr:row>
      <xdr:rowOff>52194</xdr:rowOff>
    </xdr:from>
    <xdr:to>
      <xdr:col>8</xdr:col>
      <xdr:colOff>391685</xdr:colOff>
      <xdr:row>113</xdr:row>
      <xdr:rowOff>365394</xdr:rowOff>
    </xdr:to>
    <xdr:sp macro="" textlink="">
      <xdr:nvSpPr>
        <xdr:cNvPr id="50" name="テキスト ボックス 49">
          <a:hlinkClick xmlns:r="http://schemas.openxmlformats.org/officeDocument/2006/relationships" r:id="rId31"/>
          <a:extLst>
            <a:ext uri="{FF2B5EF4-FFF2-40B4-BE49-F238E27FC236}">
              <a16:creationId xmlns:a16="http://schemas.microsoft.com/office/drawing/2014/main" id="{00000000-0008-0000-0000-000032000000}"/>
            </a:ext>
          </a:extLst>
        </xdr:cNvPr>
        <xdr:cNvSpPr txBox="1"/>
      </xdr:nvSpPr>
      <xdr:spPr>
        <a:xfrm>
          <a:off x="3524885" y="30570294"/>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114</xdr:row>
      <xdr:rowOff>52000</xdr:rowOff>
    </xdr:from>
    <xdr:to>
      <xdr:col>8</xdr:col>
      <xdr:colOff>391685</xdr:colOff>
      <xdr:row>114</xdr:row>
      <xdr:rowOff>365200</xdr:rowOff>
    </xdr:to>
    <xdr:sp macro="" textlink="">
      <xdr:nvSpPr>
        <xdr:cNvPr id="51" name="テキスト ボックス 50">
          <a:hlinkClick xmlns:r="http://schemas.openxmlformats.org/officeDocument/2006/relationships" r:id="rId32"/>
          <a:extLst>
            <a:ext uri="{FF2B5EF4-FFF2-40B4-BE49-F238E27FC236}">
              <a16:creationId xmlns:a16="http://schemas.microsoft.com/office/drawing/2014/main" id="{00000000-0008-0000-0000-000033000000}"/>
            </a:ext>
          </a:extLst>
        </xdr:cNvPr>
        <xdr:cNvSpPr txBox="1"/>
      </xdr:nvSpPr>
      <xdr:spPr>
        <a:xfrm>
          <a:off x="3524885" y="30989200"/>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115</xdr:row>
      <xdr:rowOff>52388</xdr:rowOff>
    </xdr:from>
    <xdr:to>
      <xdr:col>8</xdr:col>
      <xdr:colOff>391685</xdr:colOff>
      <xdr:row>115</xdr:row>
      <xdr:rowOff>365588</xdr:rowOff>
    </xdr:to>
    <xdr:sp macro="" textlink="">
      <xdr:nvSpPr>
        <xdr:cNvPr id="52" name="テキスト ボックス 51">
          <a:hlinkClick xmlns:r="http://schemas.openxmlformats.org/officeDocument/2006/relationships" r:id="rId33"/>
          <a:extLst>
            <a:ext uri="{FF2B5EF4-FFF2-40B4-BE49-F238E27FC236}">
              <a16:creationId xmlns:a16="http://schemas.microsoft.com/office/drawing/2014/main" id="{00000000-0008-0000-0000-000034000000}"/>
            </a:ext>
          </a:extLst>
        </xdr:cNvPr>
        <xdr:cNvSpPr txBox="1"/>
      </xdr:nvSpPr>
      <xdr:spPr>
        <a:xfrm>
          <a:off x="3524885" y="314086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116</xdr:row>
      <xdr:rowOff>52194</xdr:rowOff>
    </xdr:from>
    <xdr:to>
      <xdr:col>8</xdr:col>
      <xdr:colOff>391685</xdr:colOff>
      <xdr:row>116</xdr:row>
      <xdr:rowOff>365394</xdr:rowOff>
    </xdr:to>
    <xdr:sp macro="" textlink="">
      <xdr:nvSpPr>
        <xdr:cNvPr id="53" name="テキスト ボックス 52">
          <a:hlinkClick xmlns:r="http://schemas.openxmlformats.org/officeDocument/2006/relationships" r:id="rId34"/>
          <a:extLst>
            <a:ext uri="{FF2B5EF4-FFF2-40B4-BE49-F238E27FC236}">
              <a16:creationId xmlns:a16="http://schemas.microsoft.com/office/drawing/2014/main" id="{00000000-0008-0000-0000-000035000000}"/>
            </a:ext>
          </a:extLst>
        </xdr:cNvPr>
        <xdr:cNvSpPr txBox="1"/>
      </xdr:nvSpPr>
      <xdr:spPr>
        <a:xfrm>
          <a:off x="3524885" y="31827594"/>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117</xdr:row>
      <xdr:rowOff>52388</xdr:rowOff>
    </xdr:from>
    <xdr:to>
      <xdr:col>8</xdr:col>
      <xdr:colOff>391685</xdr:colOff>
      <xdr:row>117</xdr:row>
      <xdr:rowOff>365588</xdr:rowOff>
    </xdr:to>
    <xdr:sp macro="" textlink="">
      <xdr:nvSpPr>
        <xdr:cNvPr id="54" name="テキスト ボックス 53">
          <a:hlinkClick xmlns:r="http://schemas.openxmlformats.org/officeDocument/2006/relationships" r:id="rId35"/>
          <a:extLst>
            <a:ext uri="{FF2B5EF4-FFF2-40B4-BE49-F238E27FC236}">
              <a16:creationId xmlns:a16="http://schemas.microsoft.com/office/drawing/2014/main" id="{00000000-0008-0000-0000-000036000000}"/>
            </a:ext>
          </a:extLst>
        </xdr:cNvPr>
        <xdr:cNvSpPr txBox="1"/>
      </xdr:nvSpPr>
      <xdr:spPr>
        <a:xfrm>
          <a:off x="3524885" y="322468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118</xdr:row>
      <xdr:rowOff>52388</xdr:rowOff>
    </xdr:from>
    <xdr:to>
      <xdr:col>8</xdr:col>
      <xdr:colOff>391685</xdr:colOff>
      <xdr:row>118</xdr:row>
      <xdr:rowOff>365588</xdr:rowOff>
    </xdr:to>
    <xdr:sp macro="" textlink="">
      <xdr:nvSpPr>
        <xdr:cNvPr id="55" name="テキスト ボックス 54">
          <a:hlinkClick xmlns:r="http://schemas.openxmlformats.org/officeDocument/2006/relationships" r:id="rId36"/>
          <a:extLst>
            <a:ext uri="{FF2B5EF4-FFF2-40B4-BE49-F238E27FC236}">
              <a16:creationId xmlns:a16="http://schemas.microsoft.com/office/drawing/2014/main" id="{00000000-0008-0000-0000-000037000000}"/>
            </a:ext>
          </a:extLst>
        </xdr:cNvPr>
        <xdr:cNvSpPr txBox="1"/>
      </xdr:nvSpPr>
      <xdr:spPr>
        <a:xfrm>
          <a:off x="3524885" y="326659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119</xdr:row>
      <xdr:rowOff>52388</xdr:rowOff>
    </xdr:from>
    <xdr:to>
      <xdr:col>8</xdr:col>
      <xdr:colOff>391685</xdr:colOff>
      <xdr:row>119</xdr:row>
      <xdr:rowOff>365588</xdr:rowOff>
    </xdr:to>
    <xdr:sp macro="" textlink="">
      <xdr:nvSpPr>
        <xdr:cNvPr id="56" name="テキスト ボックス 55">
          <a:hlinkClick xmlns:r="http://schemas.openxmlformats.org/officeDocument/2006/relationships" r:id="rId37"/>
          <a:extLst>
            <a:ext uri="{FF2B5EF4-FFF2-40B4-BE49-F238E27FC236}">
              <a16:creationId xmlns:a16="http://schemas.microsoft.com/office/drawing/2014/main" id="{00000000-0008-0000-0000-000038000000}"/>
            </a:ext>
          </a:extLst>
        </xdr:cNvPr>
        <xdr:cNvSpPr txBox="1"/>
      </xdr:nvSpPr>
      <xdr:spPr>
        <a:xfrm>
          <a:off x="3524885" y="330850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120</xdr:row>
      <xdr:rowOff>52388</xdr:rowOff>
    </xdr:from>
    <xdr:to>
      <xdr:col>8</xdr:col>
      <xdr:colOff>391685</xdr:colOff>
      <xdr:row>120</xdr:row>
      <xdr:rowOff>365588</xdr:rowOff>
    </xdr:to>
    <xdr:sp macro="" textlink="">
      <xdr:nvSpPr>
        <xdr:cNvPr id="57" name="テキスト ボックス 56">
          <a:hlinkClick xmlns:r="http://schemas.openxmlformats.org/officeDocument/2006/relationships" r:id="rId38"/>
          <a:extLst>
            <a:ext uri="{FF2B5EF4-FFF2-40B4-BE49-F238E27FC236}">
              <a16:creationId xmlns:a16="http://schemas.microsoft.com/office/drawing/2014/main" id="{00000000-0008-0000-0000-000039000000}"/>
            </a:ext>
          </a:extLst>
        </xdr:cNvPr>
        <xdr:cNvSpPr txBox="1"/>
      </xdr:nvSpPr>
      <xdr:spPr>
        <a:xfrm>
          <a:off x="3524885" y="335041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121</xdr:row>
      <xdr:rowOff>52388</xdr:rowOff>
    </xdr:from>
    <xdr:to>
      <xdr:col>8</xdr:col>
      <xdr:colOff>391685</xdr:colOff>
      <xdr:row>121</xdr:row>
      <xdr:rowOff>365588</xdr:rowOff>
    </xdr:to>
    <xdr:sp macro="" textlink="">
      <xdr:nvSpPr>
        <xdr:cNvPr id="58" name="テキスト ボックス 57">
          <a:hlinkClick xmlns:r="http://schemas.openxmlformats.org/officeDocument/2006/relationships" r:id="rId39"/>
          <a:extLst>
            <a:ext uri="{FF2B5EF4-FFF2-40B4-BE49-F238E27FC236}">
              <a16:creationId xmlns:a16="http://schemas.microsoft.com/office/drawing/2014/main" id="{00000000-0008-0000-0000-00003A000000}"/>
            </a:ext>
          </a:extLst>
        </xdr:cNvPr>
        <xdr:cNvSpPr txBox="1"/>
      </xdr:nvSpPr>
      <xdr:spPr>
        <a:xfrm>
          <a:off x="3524885" y="339232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122</xdr:row>
      <xdr:rowOff>52388</xdr:rowOff>
    </xdr:from>
    <xdr:to>
      <xdr:col>8</xdr:col>
      <xdr:colOff>391685</xdr:colOff>
      <xdr:row>122</xdr:row>
      <xdr:rowOff>365588</xdr:rowOff>
    </xdr:to>
    <xdr:sp macro="" textlink="">
      <xdr:nvSpPr>
        <xdr:cNvPr id="59" name="テキスト ボックス 58">
          <a:hlinkClick xmlns:r="http://schemas.openxmlformats.org/officeDocument/2006/relationships" r:id="rId40"/>
          <a:extLst>
            <a:ext uri="{FF2B5EF4-FFF2-40B4-BE49-F238E27FC236}">
              <a16:creationId xmlns:a16="http://schemas.microsoft.com/office/drawing/2014/main" id="{00000000-0008-0000-0000-00003B000000}"/>
            </a:ext>
          </a:extLst>
        </xdr:cNvPr>
        <xdr:cNvSpPr txBox="1"/>
      </xdr:nvSpPr>
      <xdr:spPr>
        <a:xfrm>
          <a:off x="3524885" y="343423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123</xdr:row>
      <xdr:rowOff>52388</xdr:rowOff>
    </xdr:from>
    <xdr:to>
      <xdr:col>8</xdr:col>
      <xdr:colOff>391685</xdr:colOff>
      <xdr:row>123</xdr:row>
      <xdr:rowOff>365588</xdr:rowOff>
    </xdr:to>
    <xdr:sp macro="" textlink="">
      <xdr:nvSpPr>
        <xdr:cNvPr id="60" name="テキスト ボックス 59">
          <a:hlinkClick xmlns:r="http://schemas.openxmlformats.org/officeDocument/2006/relationships" r:id="rId41"/>
          <a:extLst>
            <a:ext uri="{FF2B5EF4-FFF2-40B4-BE49-F238E27FC236}">
              <a16:creationId xmlns:a16="http://schemas.microsoft.com/office/drawing/2014/main" id="{00000000-0008-0000-0000-00003C000000}"/>
            </a:ext>
          </a:extLst>
        </xdr:cNvPr>
        <xdr:cNvSpPr txBox="1"/>
      </xdr:nvSpPr>
      <xdr:spPr>
        <a:xfrm>
          <a:off x="3524885" y="347614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124</xdr:row>
      <xdr:rowOff>52388</xdr:rowOff>
    </xdr:from>
    <xdr:to>
      <xdr:col>8</xdr:col>
      <xdr:colOff>391685</xdr:colOff>
      <xdr:row>124</xdr:row>
      <xdr:rowOff>365588</xdr:rowOff>
    </xdr:to>
    <xdr:sp macro="" textlink="">
      <xdr:nvSpPr>
        <xdr:cNvPr id="61" name="テキスト ボックス 60">
          <a:hlinkClick xmlns:r="http://schemas.openxmlformats.org/officeDocument/2006/relationships" r:id="rId42"/>
          <a:extLst>
            <a:ext uri="{FF2B5EF4-FFF2-40B4-BE49-F238E27FC236}">
              <a16:creationId xmlns:a16="http://schemas.microsoft.com/office/drawing/2014/main" id="{00000000-0008-0000-0000-00003D000000}"/>
            </a:ext>
          </a:extLst>
        </xdr:cNvPr>
        <xdr:cNvSpPr txBox="1"/>
      </xdr:nvSpPr>
      <xdr:spPr>
        <a:xfrm>
          <a:off x="3524885" y="351805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125</xdr:row>
      <xdr:rowOff>52388</xdr:rowOff>
    </xdr:from>
    <xdr:to>
      <xdr:col>8</xdr:col>
      <xdr:colOff>391685</xdr:colOff>
      <xdr:row>125</xdr:row>
      <xdr:rowOff>365588</xdr:rowOff>
    </xdr:to>
    <xdr:sp macro="" textlink="">
      <xdr:nvSpPr>
        <xdr:cNvPr id="62" name="テキスト ボックス 61">
          <a:hlinkClick xmlns:r="http://schemas.openxmlformats.org/officeDocument/2006/relationships" r:id="rId43"/>
          <a:extLst>
            <a:ext uri="{FF2B5EF4-FFF2-40B4-BE49-F238E27FC236}">
              <a16:creationId xmlns:a16="http://schemas.microsoft.com/office/drawing/2014/main" id="{00000000-0008-0000-0000-00003E000000}"/>
            </a:ext>
          </a:extLst>
        </xdr:cNvPr>
        <xdr:cNvSpPr txBox="1"/>
      </xdr:nvSpPr>
      <xdr:spPr>
        <a:xfrm>
          <a:off x="3524885" y="355996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126</xdr:row>
      <xdr:rowOff>52388</xdr:rowOff>
    </xdr:from>
    <xdr:to>
      <xdr:col>8</xdr:col>
      <xdr:colOff>391685</xdr:colOff>
      <xdr:row>126</xdr:row>
      <xdr:rowOff>365588</xdr:rowOff>
    </xdr:to>
    <xdr:sp macro="" textlink="">
      <xdr:nvSpPr>
        <xdr:cNvPr id="63" name="テキスト ボックス 62">
          <a:hlinkClick xmlns:r="http://schemas.openxmlformats.org/officeDocument/2006/relationships" r:id="rId44"/>
          <a:extLst>
            <a:ext uri="{FF2B5EF4-FFF2-40B4-BE49-F238E27FC236}">
              <a16:creationId xmlns:a16="http://schemas.microsoft.com/office/drawing/2014/main" id="{00000000-0008-0000-0000-00003F000000}"/>
            </a:ext>
          </a:extLst>
        </xdr:cNvPr>
        <xdr:cNvSpPr txBox="1"/>
      </xdr:nvSpPr>
      <xdr:spPr>
        <a:xfrm>
          <a:off x="3524885" y="360187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127</xdr:row>
      <xdr:rowOff>52388</xdr:rowOff>
    </xdr:from>
    <xdr:to>
      <xdr:col>8</xdr:col>
      <xdr:colOff>391685</xdr:colOff>
      <xdr:row>127</xdr:row>
      <xdr:rowOff>365588</xdr:rowOff>
    </xdr:to>
    <xdr:sp macro="" textlink="">
      <xdr:nvSpPr>
        <xdr:cNvPr id="64" name="テキスト ボックス 63">
          <a:hlinkClick xmlns:r="http://schemas.openxmlformats.org/officeDocument/2006/relationships" r:id="rId45"/>
          <a:extLst>
            <a:ext uri="{FF2B5EF4-FFF2-40B4-BE49-F238E27FC236}">
              <a16:creationId xmlns:a16="http://schemas.microsoft.com/office/drawing/2014/main" id="{00000000-0008-0000-0000-000040000000}"/>
            </a:ext>
          </a:extLst>
        </xdr:cNvPr>
        <xdr:cNvSpPr txBox="1"/>
      </xdr:nvSpPr>
      <xdr:spPr>
        <a:xfrm>
          <a:off x="3524885" y="364378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128</xdr:row>
      <xdr:rowOff>52388</xdr:rowOff>
    </xdr:from>
    <xdr:to>
      <xdr:col>8</xdr:col>
      <xdr:colOff>391685</xdr:colOff>
      <xdr:row>128</xdr:row>
      <xdr:rowOff>365588</xdr:rowOff>
    </xdr:to>
    <xdr:sp macro="" textlink="">
      <xdr:nvSpPr>
        <xdr:cNvPr id="65" name="テキスト ボックス 64">
          <a:hlinkClick xmlns:r="http://schemas.openxmlformats.org/officeDocument/2006/relationships" r:id="rId46"/>
          <a:extLst>
            <a:ext uri="{FF2B5EF4-FFF2-40B4-BE49-F238E27FC236}">
              <a16:creationId xmlns:a16="http://schemas.microsoft.com/office/drawing/2014/main" id="{00000000-0008-0000-0000-000041000000}"/>
            </a:ext>
          </a:extLst>
        </xdr:cNvPr>
        <xdr:cNvSpPr txBox="1"/>
      </xdr:nvSpPr>
      <xdr:spPr>
        <a:xfrm>
          <a:off x="3524885" y="368569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129</xdr:row>
      <xdr:rowOff>52388</xdr:rowOff>
    </xdr:from>
    <xdr:to>
      <xdr:col>8</xdr:col>
      <xdr:colOff>391685</xdr:colOff>
      <xdr:row>129</xdr:row>
      <xdr:rowOff>365588</xdr:rowOff>
    </xdr:to>
    <xdr:sp macro="" textlink="">
      <xdr:nvSpPr>
        <xdr:cNvPr id="66" name="テキスト ボックス 65">
          <a:hlinkClick xmlns:r="http://schemas.openxmlformats.org/officeDocument/2006/relationships" r:id="rId47"/>
          <a:extLst>
            <a:ext uri="{FF2B5EF4-FFF2-40B4-BE49-F238E27FC236}">
              <a16:creationId xmlns:a16="http://schemas.microsoft.com/office/drawing/2014/main" id="{00000000-0008-0000-0000-000042000000}"/>
            </a:ext>
          </a:extLst>
        </xdr:cNvPr>
        <xdr:cNvSpPr txBox="1"/>
      </xdr:nvSpPr>
      <xdr:spPr>
        <a:xfrm>
          <a:off x="3524885" y="372760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130</xdr:row>
      <xdr:rowOff>52388</xdr:rowOff>
    </xdr:from>
    <xdr:to>
      <xdr:col>8</xdr:col>
      <xdr:colOff>391685</xdr:colOff>
      <xdr:row>130</xdr:row>
      <xdr:rowOff>365588</xdr:rowOff>
    </xdr:to>
    <xdr:sp macro="" textlink="">
      <xdr:nvSpPr>
        <xdr:cNvPr id="67" name="テキスト ボックス 66">
          <a:hlinkClick xmlns:r="http://schemas.openxmlformats.org/officeDocument/2006/relationships" r:id="rId48"/>
          <a:extLst>
            <a:ext uri="{FF2B5EF4-FFF2-40B4-BE49-F238E27FC236}">
              <a16:creationId xmlns:a16="http://schemas.microsoft.com/office/drawing/2014/main" id="{00000000-0008-0000-0000-000043000000}"/>
            </a:ext>
          </a:extLst>
        </xdr:cNvPr>
        <xdr:cNvSpPr txBox="1"/>
      </xdr:nvSpPr>
      <xdr:spPr>
        <a:xfrm>
          <a:off x="3524885" y="376951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131</xdr:row>
      <xdr:rowOff>71438</xdr:rowOff>
    </xdr:from>
    <xdr:to>
      <xdr:col>8</xdr:col>
      <xdr:colOff>391685</xdr:colOff>
      <xdr:row>131</xdr:row>
      <xdr:rowOff>384638</xdr:rowOff>
    </xdr:to>
    <xdr:sp macro="" textlink="">
      <xdr:nvSpPr>
        <xdr:cNvPr id="68" name="テキスト ボックス 67">
          <a:hlinkClick xmlns:r="http://schemas.openxmlformats.org/officeDocument/2006/relationships" r:id="rId49"/>
          <a:extLst>
            <a:ext uri="{FF2B5EF4-FFF2-40B4-BE49-F238E27FC236}">
              <a16:creationId xmlns:a16="http://schemas.microsoft.com/office/drawing/2014/main" id="{00000000-0008-0000-0000-000044000000}"/>
            </a:ext>
          </a:extLst>
        </xdr:cNvPr>
        <xdr:cNvSpPr txBox="1"/>
      </xdr:nvSpPr>
      <xdr:spPr>
        <a:xfrm>
          <a:off x="3524885" y="3813333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132</xdr:row>
      <xdr:rowOff>52388</xdr:rowOff>
    </xdr:from>
    <xdr:to>
      <xdr:col>8</xdr:col>
      <xdr:colOff>391685</xdr:colOff>
      <xdr:row>132</xdr:row>
      <xdr:rowOff>365588</xdr:rowOff>
    </xdr:to>
    <xdr:sp macro="" textlink="">
      <xdr:nvSpPr>
        <xdr:cNvPr id="69" name="テキスト ボックス 68">
          <a:hlinkClick xmlns:r="http://schemas.openxmlformats.org/officeDocument/2006/relationships" r:id="rId50"/>
          <a:extLst>
            <a:ext uri="{FF2B5EF4-FFF2-40B4-BE49-F238E27FC236}">
              <a16:creationId xmlns:a16="http://schemas.microsoft.com/office/drawing/2014/main" id="{00000000-0008-0000-0000-000045000000}"/>
            </a:ext>
          </a:extLst>
        </xdr:cNvPr>
        <xdr:cNvSpPr txBox="1"/>
      </xdr:nvSpPr>
      <xdr:spPr>
        <a:xfrm>
          <a:off x="3524885" y="385333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xdr:from>
      <xdr:col>7</xdr:col>
      <xdr:colOff>29210</xdr:colOff>
      <xdr:row>133</xdr:row>
      <xdr:rowOff>52388</xdr:rowOff>
    </xdr:from>
    <xdr:to>
      <xdr:col>8</xdr:col>
      <xdr:colOff>391685</xdr:colOff>
      <xdr:row>133</xdr:row>
      <xdr:rowOff>365588</xdr:rowOff>
    </xdr:to>
    <xdr:sp macro="" textlink="">
      <xdr:nvSpPr>
        <xdr:cNvPr id="70" name="テキスト ボックス 69">
          <a:hlinkClick xmlns:r="http://schemas.openxmlformats.org/officeDocument/2006/relationships" r:id="rId51"/>
          <a:extLst>
            <a:ext uri="{FF2B5EF4-FFF2-40B4-BE49-F238E27FC236}">
              <a16:creationId xmlns:a16="http://schemas.microsoft.com/office/drawing/2014/main" id="{00000000-0008-0000-0000-000046000000}"/>
            </a:ext>
          </a:extLst>
        </xdr:cNvPr>
        <xdr:cNvSpPr txBox="1"/>
      </xdr:nvSpPr>
      <xdr:spPr>
        <a:xfrm>
          <a:off x="3524885" y="38952488"/>
          <a:ext cx="676800" cy="31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100" u="sng">
              <a:solidFill>
                <a:srgbClr val="0070C0"/>
              </a:solidFill>
              <a:latin typeface="BIZ UDP明朝 Medium" panose="02020500000000000000" pitchFamily="18" charset="-128"/>
              <a:ea typeface="BIZ UDP明朝 Medium" panose="02020500000000000000" pitchFamily="18" charset="-128"/>
            </a:rPr>
            <a:t>詳細</a:t>
          </a:r>
        </a:p>
      </xdr:txBody>
    </xdr:sp>
    <xdr:clientData/>
  </xdr:twoCellAnchor>
  <xdr:twoCellAnchor editAs="oneCell">
    <xdr:from>
      <xdr:col>3</xdr:col>
      <xdr:colOff>38100</xdr:colOff>
      <xdr:row>78</xdr:row>
      <xdr:rowOff>19050</xdr:rowOff>
    </xdr:from>
    <xdr:to>
      <xdr:col>3</xdr:col>
      <xdr:colOff>423863</xdr:colOff>
      <xdr:row>78</xdr:row>
      <xdr:rowOff>180975</xdr:rowOff>
    </xdr:to>
    <xdr:pic>
      <xdr:nvPicPr>
        <xdr:cNvPr id="72" name="図 71">
          <a:extLst>
            <a:ext uri="{FF2B5EF4-FFF2-40B4-BE49-F238E27FC236}">
              <a16:creationId xmlns:a16="http://schemas.microsoft.com/office/drawing/2014/main" id="{00000000-0008-0000-0000-000048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581025" y="9334500"/>
          <a:ext cx="385763"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xdr:col>
      <xdr:colOff>488330</xdr:colOff>
      <xdr:row>83</xdr:row>
      <xdr:rowOff>173819</xdr:rowOff>
    </xdr:from>
    <xdr:ext cx="128240" cy="166712"/>
    <xdr:sp macro="" textlink="">
      <xdr:nvSpPr>
        <xdr:cNvPr id="73" name="テキスト ボックス 72">
          <a:hlinkClick xmlns:r="http://schemas.openxmlformats.org/officeDocument/2006/relationships" r:id="rId53"/>
          <a:extLst>
            <a:ext uri="{FF2B5EF4-FFF2-40B4-BE49-F238E27FC236}">
              <a16:creationId xmlns:a16="http://schemas.microsoft.com/office/drawing/2014/main" id="{00000000-0008-0000-0000-000049000000}"/>
            </a:ext>
          </a:extLst>
        </xdr:cNvPr>
        <xdr:cNvSpPr txBox="1"/>
      </xdr:nvSpPr>
      <xdr:spPr>
        <a:xfrm>
          <a:off x="6193805" y="10384619"/>
          <a:ext cx="128240" cy="166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spAutoFit/>
        </a:bodyPr>
        <a:lstStyle/>
        <a:p>
          <a:pPr algn="ctr"/>
          <a:r>
            <a:rPr kumimoji="1" lang="en-US" altLang="ja-JP" sz="1000" u="sng">
              <a:solidFill>
                <a:srgbClr val="0070C0"/>
              </a:solidFill>
              <a:latin typeface="BIZ UDP明朝 Medium" panose="02020500000000000000" pitchFamily="18" charset="-128"/>
              <a:ea typeface="BIZ UDP明朝 Medium" panose="02020500000000000000" pitchFamily="18" charset="-128"/>
            </a:rPr>
            <a:t>※</a:t>
          </a:r>
          <a:endParaRPr kumimoji="1" lang="ja-JP" altLang="en-US" sz="1000" u="sng">
            <a:solidFill>
              <a:srgbClr val="0070C0"/>
            </a:solidFill>
            <a:latin typeface="BIZ UDP明朝 Medium" panose="02020500000000000000" pitchFamily="18" charset="-128"/>
            <a:ea typeface="BIZ UDP明朝 Medium" panose="02020500000000000000" pitchFamily="18" charset="-128"/>
          </a:endParaRPr>
        </a:p>
      </xdr:txBody>
    </xdr:sp>
    <xdr:clientData/>
  </xdr:oneCellAnchor>
  <xdr:twoCellAnchor>
    <xdr:from>
      <xdr:col>43</xdr:col>
      <xdr:colOff>352425</xdr:colOff>
      <xdr:row>23</xdr:row>
      <xdr:rowOff>200025</xdr:rowOff>
    </xdr:from>
    <xdr:to>
      <xdr:col>50</xdr:col>
      <xdr:colOff>209550</xdr:colOff>
      <xdr:row>29</xdr:row>
      <xdr:rowOff>133351</xdr:rowOff>
    </xdr:to>
    <xdr:sp macro="" textlink="">
      <xdr:nvSpPr>
        <xdr:cNvPr id="74" name="四角形吹き出し 73">
          <a:extLst>
            <a:ext uri="{FF2B5EF4-FFF2-40B4-BE49-F238E27FC236}">
              <a16:creationId xmlns:a16="http://schemas.microsoft.com/office/drawing/2014/main" id="{00000000-0008-0000-0000-00004A000000}"/>
            </a:ext>
          </a:extLst>
        </xdr:cNvPr>
        <xdr:cNvSpPr/>
      </xdr:nvSpPr>
      <xdr:spPr>
        <a:xfrm>
          <a:off x="7391400" y="4924425"/>
          <a:ext cx="4657725" cy="1295401"/>
        </a:xfrm>
        <a:prstGeom prst="wedgeRectCallout">
          <a:avLst>
            <a:gd name="adj1" fmla="val -60062"/>
            <a:gd name="adj2" fmla="val 10338"/>
          </a:avLst>
        </a:prstGeom>
        <a:solidFill>
          <a:schemeClr val="bg1"/>
        </a:solidFill>
        <a:ln>
          <a:solidFill>
            <a:schemeClr val="tx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tIns="36000" bIns="0" rtlCol="0" anchor="t"/>
        <a:lstStyle/>
        <a:p>
          <a:pPr algn="l"/>
          <a:r>
            <a:rPr kumimoji="1" lang="ja-JP" altLang="en-US" sz="1100">
              <a:solidFill>
                <a:schemeClr val="tx1"/>
              </a:solidFill>
            </a:rPr>
            <a:t>設備のエネルギー比率の合計が</a:t>
          </a:r>
          <a:r>
            <a:rPr kumimoji="1" lang="en-US" altLang="ja-JP" sz="1100">
              <a:solidFill>
                <a:schemeClr val="tx1"/>
              </a:solidFill>
            </a:rPr>
            <a:t>100%</a:t>
          </a:r>
          <a:r>
            <a:rPr kumimoji="1" lang="ja-JP" altLang="en-US" sz="1100">
              <a:solidFill>
                <a:schemeClr val="tx1"/>
              </a:solidFill>
            </a:rPr>
            <a:t>とならない場合は、集計時に合計が</a:t>
          </a:r>
          <a:r>
            <a:rPr kumimoji="1" lang="en-US" altLang="ja-JP" sz="1100">
              <a:solidFill>
                <a:schemeClr val="tx1"/>
              </a:solidFill>
            </a:rPr>
            <a:t>100%</a:t>
          </a:r>
          <a:r>
            <a:rPr kumimoji="1" lang="ja-JP" altLang="en-US" sz="1100">
              <a:solidFill>
                <a:schemeClr val="tx1"/>
              </a:solidFill>
            </a:rPr>
            <a:t>となるように事務局側で補正します。</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例</a:t>
          </a:r>
          <a:r>
            <a:rPr kumimoji="1" lang="en-US" altLang="ja-JP" sz="1100">
              <a:solidFill>
                <a:schemeClr val="tx1"/>
              </a:solidFill>
            </a:rPr>
            <a:t>】</a:t>
          </a:r>
        </a:p>
        <a:p>
          <a:pPr algn="l"/>
          <a:r>
            <a:rPr kumimoji="1" lang="ja-JP" altLang="en-US" sz="1100">
              <a:solidFill>
                <a:schemeClr val="tx1"/>
              </a:solidFill>
            </a:rPr>
            <a:t>・合計が</a:t>
          </a:r>
          <a:r>
            <a:rPr kumimoji="1" lang="en-US" altLang="ja-JP" sz="1100">
              <a:solidFill>
                <a:schemeClr val="tx1"/>
              </a:solidFill>
            </a:rPr>
            <a:t>120%</a:t>
          </a:r>
          <a:r>
            <a:rPr kumimoji="1" lang="ja-JP" altLang="en-US" sz="1100">
              <a:solidFill>
                <a:schemeClr val="tx1"/>
              </a:solidFill>
            </a:rPr>
            <a:t>の場合、全ての比率に対して</a:t>
          </a:r>
          <a:r>
            <a:rPr kumimoji="1" lang="en-US" altLang="ja-JP" sz="1100">
              <a:solidFill>
                <a:schemeClr val="tx1"/>
              </a:solidFill>
            </a:rPr>
            <a:t>100÷120</a:t>
          </a:r>
          <a:r>
            <a:rPr kumimoji="1" lang="ja-JP" altLang="en-US" sz="1100">
              <a:solidFill>
                <a:schemeClr val="tx1"/>
              </a:solidFill>
            </a:rPr>
            <a:t>とします。</a:t>
          </a:r>
          <a:endParaRPr kumimoji="1" lang="en-US" altLang="ja-JP" sz="1100">
            <a:solidFill>
              <a:schemeClr val="tx1"/>
            </a:solidFill>
          </a:endParaRPr>
        </a:p>
        <a:p>
          <a:pPr algn="l"/>
          <a:r>
            <a:rPr kumimoji="1" lang="ja-JP" altLang="en-US" sz="1100">
              <a:solidFill>
                <a:schemeClr val="tx1"/>
              </a:solidFill>
            </a:rPr>
            <a:t>・合計が</a:t>
          </a:r>
          <a:r>
            <a:rPr kumimoji="1" lang="en-US" altLang="ja-JP" sz="1100">
              <a:solidFill>
                <a:schemeClr val="tx1"/>
              </a:solidFill>
            </a:rPr>
            <a:t>85%</a:t>
          </a:r>
          <a:r>
            <a:rPr kumimoji="1" lang="ja-JP" altLang="en-US" sz="1100">
              <a:solidFill>
                <a:schemeClr val="tx1"/>
              </a:solidFill>
            </a:rPr>
            <a:t>の場合、全ての比率に対して</a:t>
          </a:r>
          <a:r>
            <a:rPr kumimoji="1" lang="en-US" altLang="ja-JP" sz="1100">
              <a:solidFill>
                <a:schemeClr val="tx1"/>
              </a:solidFill>
            </a:rPr>
            <a:t>100÷85</a:t>
          </a:r>
          <a:r>
            <a:rPr kumimoji="1" lang="ja-JP" altLang="en-US" sz="1100">
              <a:solidFill>
                <a:schemeClr val="tx1"/>
              </a:solidFill>
            </a:rPr>
            <a:t>とします。</a:t>
          </a:r>
          <a:endParaRPr kumimoji="1" lang="en-US" altLang="ja-JP" sz="1100">
            <a:solidFill>
              <a:schemeClr val="tx1"/>
            </a:solidFill>
          </a:endParaRPr>
        </a:p>
      </xdr:txBody>
    </xdr:sp>
    <xdr:clientData/>
  </xdr:twoCellAnchor>
  <xdr:twoCellAnchor>
    <xdr:from>
      <xdr:col>43</xdr:col>
      <xdr:colOff>447675</xdr:colOff>
      <xdr:row>145</xdr:row>
      <xdr:rowOff>28575</xdr:rowOff>
    </xdr:from>
    <xdr:to>
      <xdr:col>50</xdr:col>
      <xdr:colOff>304800</xdr:colOff>
      <xdr:row>147</xdr:row>
      <xdr:rowOff>200026</xdr:rowOff>
    </xdr:to>
    <xdr:sp macro="" textlink="">
      <xdr:nvSpPr>
        <xdr:cNvPr id="76" name="四角形吹き出し 75">
          <a:extLst>
            <a:ext uri="{FF2B5EF4-FFF2-40B4-BE49-F238E27FC236}">
              <a16:creationId xmlns:a16="http://schemas.microsoft.com/office/drawing/2014/main" id="{00000000-0008-0000-0000-00004C000000}"/>
            </a:ext>
          </a:extLst>
        </xdr:cNvPr>
        <xdr:cNvSpPr/>
      </xdr:nvSpPr>
      <xdr:spPr>
        <a:xfrm>
          <a:off x="7486650" y="42157650"/>
          <a:ext cx="4657725" cy="647701"/>
        </a:xfrm>
        <a:prstGeom prst="wedgeRectCallout">
          <a:avLst>
            <a:gd name="adj1" fmla="val -60062"/>
            <a:gd name="adj2" fmla="val 10338"/>
          </a:avLst>
        </a:prstGeom>
        <a:solidFill>
          <a:schemeClr val="bg1"/>
        </a:solidFill>
        <a:ln>
          <a:solidFill>
            <a:schemeClr val="tx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tIns="36000" bIns="0" rtlCol="0" anchor="t"/>
        <a:lstStyle/>
        <a:p>
          <a:pPr algn="l"/>
          <a:r>
            <a:rPr kumimoji="1" lang="ja-JP" altLang="en-US" sz="1100">
              <a:solidFill>
                <a:schemeClr val="tx1"/>
              </a:solidFill>
            </a:rPr>
            <a:t>取組の主旨が「</a:t>
          </a:r>
          <a:r>
            <a:rPr kumimoji="1" lang="ja-JP" altLang="en-US" sz="1100" b="1">
              <a:solidFill>
                <a:srgbClr val="FF0000"/>
              </a:solidFill>
            </a:rPr>
            <a:t>コスト削減</a:t>
          </a:r>
          <a:r>
            <a:rPr kumimoji="1" lang="ja-JP" altLang="en-US" sz="1100">
              <a:solidFill>
                <a:schemeClr val="tx1"/>
              </a:solidFill>
            </a:rPr>
            <a:t>」に関するものであっても、参考としてご記入いただけますと幸いです。</a:t>
          </a:r>
        </a:p>
      </xdr:txBody>
    </xdr:sp>
    <xdr:clientData/>
  </xdr:twoCellAnchor>
  <xdr:twoCellAnchor>
    <xdr:from>
      <xdr:col>43</xdr:col>
      <xdr:colOff>352425</xdr:colOff>
      <xdr:row>30</xdr:row>
      <xdr:rowOff>209551</xdr:rowOff>
    </xdr:from>
    <xdr:to>
      <xdr:col>50</xdr:col>
      <xdr:colOff>209550</xdr:colOff>
      <xdr:row>32</xdr:row>
      <xdr:rowOff>28576</xdr:rowOff>
    </xdr:to>
    <xdr:sp macro="" textlink="">
      <xdr:nvSpPr>
        <xdr:cNvPr id="75" name="四角形吹き出し 74">
          <a:extLst>
            <a:ext uri="{FF2B5EF4-FFF2-40B4-BE49-F238E27FC236}">
              <a16:creationId xmlns:a16="http://schemas.microsoft.com/office/drawing/2014/main" id="{00000000-0008-0000-0000-00004B000000}"/>
            </a:ext>
          </a:extLst>
        </xdr:cNvPr>
        <xdr:cNvSpPr/>
      </xdr:nvSpPr>
      <xdr:spPr>
        <a:xfrm>
          <a:off x="7391400" y="6534151"/>
          <a:ext cx="4657725" cy="304800"/>
        </a:xfrm>
        <a:prstGeom prst="wedgeRectCallout">
          <a:avLst>
            <a:gd name="adj1" fmla="val -60266"/>
            <a:gd name="adj2" fmla="val 4088"/>
          </a:avLst>
        </a:prstGeom>
        <a:solidFill>
          <a:schemeClr val="bg1"/>
        </a:solidFill>
        <a:ln>
          <a:solidFill>
            <a:schemeClr val="tx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tIns="36000" bIns="0" rtlCol="0" anchor="t"/>
        <a:lstStyle/>
        <a:p>
          <a:pPr algn="l"/>
          <a:r>
            <a:rPr kumimoji="1" lang="ja-JP" altLang="en-US" sz="1100">
              <a:solidFill>
                <a:schemeClr val="tx1"/>
              </a:solidFill>
            </a:rPr>
            <a:t>受変電設備自体の電力損失分を記入して下さい。</a:t>
          </a:r>
          <a:endParaRPr kumimoji="1" lang="en-US" altLang="ja-JP" sz="1100">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A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495300</xdr:colOff>
      <xdr:row>28</xdr:row>
      <xdr:rowOff>161925</xdr:rowOff>
    </xdr:from>
    <xdr:to>
      <xdr:col>3</xdr:col>
      <xdr:colOff>2914650</xdr:colOff>
      <xdr:row>48</xdr:row>
      <xdr:rowOff>142875</xdr:rowOff>
    </xdr:to>
    <xdr:pic>
      <xdr:nvPicPr>
        <xdr:cNvPr id="4" name="図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100" y="4362450"/>
          <a:ext cx="3800475"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428625</xdr:colOff>
      <xdr:row>27</xdr:row>
      <xdr:rowOff>123825</xdr:rowOff>
    </xdr:from>
    <xdr:ext cx="5524499" cy="175048"/>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28625" y="4152900"/>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表　（参考）高効率熱源機器の例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2515725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3" tooltip="次の番号へ"/>
          <a:extLst>
            <a:ext uri="{FF2B5EF4-FFF2-40B4-BE49-F238E27FC236}">
              <a16:creationId xmlns:a16="http://schemas.microsoft.com/office/drawing/2014/main" id="{00000000-0008-0000-0A00-000006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7" name="角丸四角形 6">
          <a:hlinkClick xmlns:r="http://schemas.openxmlformats.org/officeDocument/2006/relationships" r:id="rId4" tooltip="前の番号へ"/>
          <a:extLst>
            <a:ext uri="{FF2B5EF4-FFF2-40B4-BE49-F238E27FC236}">
              <a16:creationId xmlns:a16="http://schemas.microsoft.com/office/drawing/2014/main" id="{00000000-0008-0000-0A00-000007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B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B00-000003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B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C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C00-000003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C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D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D00-000003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D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E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114300</xdr:colOff>
      <xdr:row>8</xdr:row>
      <xdr:rowOff>1104612</xdr:rowOff>
    </xdr:from>
    <xdr:ext cx="5330871" cy="314613"/>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914400" y="2638137"/>
          <a:ext cx="5330871" cy="3146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7200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出典：</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「目標設定型排出量取引制度における優良大規模事業所の認定ガイドライン（第一区分事業所）」</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oneCellAnchor>
    <xdr:from>
      <xdr:col>2</xdr:col>
      <xdr:colOff>19050</xdr:colOff>
      <xdr:row>8</xdr:row>
      <xdr:rowOff>76200</xdr:rowOff>
    </xdr:from>
    <xdr:ext cx="5524499" cy="175048"/>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819150" y="1609725"/>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表　熱源機器の空気比の水準</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editAs="oneCell">
    <xdr:from>
      <xdr:col>2</xdr:col>
      <xdr:colOff>476250</xdr:colOff>
      <xdr:row>8</xdr:row>
      <xdr:rowOff>304800</xdr:rowOff>
    </xdr:from>
    <xdr:to>
      <xdr:col>3</xdr:col>
      <xdr:colOff>3705225</xdr:colOff>
      <xdr:row>8</xdr:row>
      <xdr:rowOff>1057275</xdr:rowOff>
    </xdr:to>
    <xdr:pic>
      <xdr:nvPicPr>
        <xdr:cNvPr id="6" name="図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6350" y="1838325"/>
          <a:ext cx="46101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2515725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3" tooltip="次の番号へ"/>
          <a:extLst>
            <a:ext uri="{FF2B5EF4-FFF2-40B4-BE49-F238E27FC236}">
              <a16:creationId xmlns:a16="http://schemas.microsoft.com/office/drawing/2014/main" id="{00000000-0008-0000-0E00-000007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8" name="角丸四角形 7">
          <a:hlinkClick xmlns:r="http://schemas.openxmlformats.org/officeDocument/2006/relationships" r:id="rId4" tooltip="前の番号へ"/>
          <a:extLst>
            <a:ext uri="{FF2B5EF4-FFF2-40B4-BE49-F238E27FC236}">
              <a16:creationId xmlns:a16="http://schemas.microsoft.com/office/drawing/2014/main" id="{00000000-0008-0000-0E00-000008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F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F00-000003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F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0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1000-000003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10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1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504825</xdr:colOff>
      <xdr:row>12</xdr:row>
      <xdr:rowOff>66675</xdr:rowOff>
    </xdr:from>
    <xdr:to>
      <xdr:col>3</xdr:col>
      <xdr:colOff>3362325</xdr:colOff>
      <xdr:row>12</xdr:row>
      <xdr:rowOff>2933700</xdr:rowOff>
    </xdr:to>
    <xdr:pic>
      <xdr:nvPicPr>
        <xdr:cNvPr id="4" name="図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2"/>
        <a:srcRect r="-311" b="11885"/>
        <a:stretch/>
      </xdr:blipFill>
      <xdr:spPr>
        <a:xfrm>
          <a:off x="1190625" y="1428750"/>
          <a:ext cx="4238625" cy="2867025"/>
        </a:xfrm>
        <a:prstGeom prst="rect">
          <a:avLst/>
        </a:prstGeom>
      </xdr:spPr>
    </xdr:pic>
    <xdr:clientData/>
  </xdr:twoCellAnchor>
  <xdr:oneCellAnchor>
    <xdr:from>
      <xdr:col>2</xdr:col>
      <xdr:colOff>9525</xdr:colOff>
      <xdr:row>12</xdr:row>
      <xdr:rowOff>3028950</xdr:rowOff>
    </xdr:from>
    <xdr:ext cx="5524499" cy="175048"/>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695325" y="4391025"/>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フリークーリングシステムのイメージ</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2515725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3" tooltip="次の番号へ"/>
          <a:extLst>
            <a:ext uri="{FF2B5EF4-FFF2-40B4-BE49-F238E27FC236}">
              <a16:creationId xmlns:a16="http://schemas.microsoft.com/office/drawing/2014/main" id="{00000000-0008-0000-1100-000005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7" name="角丸四角形 6">
          <a:hlinkClick xmlns:r="http://schemas.openxmlformats.org/officeDocument/2006/relationships" r:id="rId4" tooltip="前の番号へ"/>
          <a:extLst>
            <a:ext uri="{FF2B5EF4-FFF2-40B4-BE49-F238E27FC236}">
              <a16:creationId xmlns:a16="http://schemas.microsoft.com/office/drawing/2014/main" id="{00000000-0008-0000-1100-000007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2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2" tooltip="次の番号へ"/>
          <a:extLst>
            <a:ext uri="{FF2B5EF4-FFF2-40B4-BE49-F238E27FC236}">
              <a16:creationId xmlns:a16="http://schemas.microsoft.com/office/drawing/2014/main" id="{00000000-0008-0000-1200-000006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7" name="角丸四角形 6">
          <a:hlinkClick xmlns:r="http://schemas.openxmlformats.org/officeDocument/2006/relationships" r:id="rId3" tooltip="前の番号へ"/>
          <a:extLst>
            <a:ext uri="{FF2B5EF4-FFF2-40B4-BE49-F238E27FC236}">
              <a16:creationId xmlns:a16="http://schemas.microsoft.com/office/drawing/2014/main" id="{00000000-0008-0000-1200-000007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3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1143000</xdr:colOff>
      <xdr:row>28</xdr:row>
      <xdr:rowOff>57150</xdr:rowOff>
    </xdr:from>
    <xdr:to>
      <xdr:col>3</xdr:col>
      <xdr:colOff>2171700</xdr:colOff>
      <xdr:row>33</xdr:row>
      <xdr:rowOff>161925</xdr:rowOff>
    </xdr:to>
    <xdr:pic>
      <xdr:nvPicPr>
        <xdr:cNvPr id="11" name="図 10">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8800" y="4257675"/>
          <a:ext cx="24098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13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4" tooltip="前の番号へ"/>
          <a:extLst>
            <a:ext uri="{FF2B5EF4-FFF2-40B4-BE49-F238E27FC236}">
              <a16:creationId xmlns:a16="http://schemas.microsoft.com/office/drawing/2014/main" id="{00000000-0008-0000-13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552449</xdr:colOff>
      <xdr:row>7</xdr:row>
      <xdr:rowOff>200020</xdr:rowOff>
    </xdr:from>
    <xdr:to>
      <xdr:col>11</xdr:col>
      <xdr:colOff>411224</xdr:colOff>
      <xdr:row>15</xdr:row>
      <xdr:rowOff>95250</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4895849" y="1647820"/>
          <a:ext cx="2265425" cy="1724030"/>
          <a:chOff x="5619750" y="3000370"/>
          <a:chExt cx="2190750" cy="1724030"/>
        </a:xfrm>
      </xdr:grpSpPr>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6204921" y="3000370"/>
            <a:ext cx="985325" cy="2667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algn="ctr"/>
            <a:r>
              <a:rPr kumimoji="1" lang="ja-JP" altLang="en-US" sz="1200">
                <a:latin typeface="BIZ UDPゴシック" panose="020B0400000000000000" pitchFamily="50" charset="-128"/>
                <a:ea typeface="BIZ UDPゴシック" panose="020B0400000000000000" pitchFamily="50" charset="-128"/>
              </a:rPr>
              <a:t>グラフの見方</a:t>
            </a:r>
          </a:p>
        </xdr:txBody>
      </xdr:sp>
      <xdr:pic>
        <xdr:nvPicPr>
          <xdr:cNvPr id="11" name="図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3295650"/>
            <a:ext cx="2190750" cy="14287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38101</xdr:colOff>
      <xdr:row>5</xdr:row>
      <xdr:rowOff>190500</xdr:rowOff>
    </xdr:from>
    <xdr:to>
      <xdr:col>9</xdr:col>
      <xdr:colOff>495301</xdr:colOff>
      <xdr:row>17</xdr:row>
      <xdr:rowOff>180975</xdr:rowOff>
    </xdr:to>
    <xdr:graphicFrame macro="">
      <xdr:nvGraphicFramePr>
        <xdr:cNvPr id="9" name="グラフ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1759323</xdr:colOff>
      <xdr:row>52</xdr:row>
      <xdr:rowOff>146237</xdr:rowOff>
    </xdr:from>
    <xdr:to>
      <xdr:col>10</xdr:col>
      <xdr:colOff>99732</xdr:colOff>
      <xdr:row>53</xdr:row>
      <xdr:rowOff>221317</xdr:rowOff>
    </xdr:to>
    <xdr:sp macro="" textlink="">
      <xdr:nvSpPr>
        <xdr:cNvPr id="6" name="角丸四角形 5">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a:xfrm>
          <a:off x="2921373" y="12233462"/>
          <a:ext cx="2226609" cy="39893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4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34972</xdr:colOff>
      <xdr:row>8</xdr:row>
      <xdr:rowOff>2544069</xdr:rowOff>
    </xdr:from>
    <xdr:ext cx="5524499" cy="300082"/>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35072" y="4249044"/>
          <a:ext cx="5524499" cy="3000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出典：「工場等におけるエネルギーの使用の合理化に関する事業者の判断の基準」平成</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21</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年経済産業省告示　</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　　　　第</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66</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号（令和２年４月１日一部改正）を基に作成。　</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oneCellAnchor>
    <xdr:from>
      <xdr:col>2</xdr:col>
      <xdr:colOff>34972</xdr:colOff>
      <xdr:row>8</xdr:row>
      <xdr:rowOff>109122</xdr:rowOff>
    </xdr:from>
    <xdr:ext cx="5524499" cy="236027"/>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835072" y="1814097"/>
          <a:ext cx="5524499" cy="2360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表　蒸気ボイラーの空気比の水準</a:t>
          </a:r>
          <a:endParaRPr lang="ja-JP" altLang="ja-JP" sz="900">
            <a:effectLst/>
          </a:endParaRPr>
        </a:p>
      </xdr:txBody>
    </xdr:sp>
    <xdr:clientData/>
  </xdr:oneCellAnchor>
  <xdr:twoCellAnchor editAs="oneCell">
    <xdr:from>
      <xdr:col>2</xdr:col>
      <xdr:colOff>123826</xdr:colOff>
      <xdr:row>8</xdr:row>
      <xdr:rowOff>428625</xdr:rowOff>
    </xdr:from>
    <xdr:to>
      <xdr:col>3</xdr:col>
      <xdr:colOff>3943351</xdr:colOff>
      <xdr:row>8</xdr:row>
      <xdr:rowOff>2405054</xdr:rowOff>
    </xdr:to>
    <xdr:pic>
      <xdr:nvPicPr>
        <xdr:cNvPr id="7" name="図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3926" y="2133600"/>
          <a:ext cx="5200650" cy="197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2515725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3" tooltip="次の番号へ"/>
          <a:extLst>
            <a:ext uri="{FF2B5EF4-FFF2-40B4-BE49-F238E27FC236}">
              <a16:creationId xmlns:a16="http://schemas.microsoft.com/office/drawing/2014/main" id="{00000000-0008-0000-1400-000006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8" name="角丸四角形 7">
          <a:hlinkClick xmlns:r="http://schemas.openxmlformats.org/officeDocument/2006/relationships" r:id="rId4" tooltip="前の番号へ"/>
          <a:extLst>
            <a:ext uri="{FF2B5EF4-FFF2-40B4-BE49-F238E27FC236}">
              <a16:creationId xmlns:a16="http://schemas.microsoft.com/office/drawing/2014/main" id="{00000000-0008-0000-1400-000008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1533525</xdr:colOff>
      <xdr:row>0</xdr:row>
      <xdr:rowOff>101600</xdr:rowOff>
    </xdr:from>
    <xdr:to>
      <xdr:col>3</xdr:col>
      <xdr:colOff>1590675</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500-000002000000}"/>
            </a:ext>
          </a:extLst>
        </xdr:cNvPr>
        <xdr:cNvSpPr/>
      </xdr:nvSpPr>
      <xdr:spPr>
        <a:xfrm>
          <a:off x="2333625"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2125200</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1500-000003000000}"/>
            </a:ext>
          </a:extLst>
        </xdr:cNvPr>
        <xdr:cNvSpPr/>
      </xdr:nvSpPr>
      <xdr:spPr>
        <a:xfrm>
          <a:off x="455407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15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6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1600-000003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16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7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1700-000003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17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8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1</xdr:col>
      <xdr:colOff>228600</xdr:colOff>
      <xdr:row>25</xdr:row>
      <xdr:rowOff>152400</xdr:rowOff>
    </xdr:from>
    <xdr:to>
      <xdr:col>3</xdr:col>
      <xdr:colOff>3914775</xdr:colOff>
      <xdr:row>43</xdr:row>
      <xdr:rowOff>114300</xdr:rowOff>
    </xdr:to>
    <xdr:pic>
      <xdr:nvPicPr>
        <xdr:cNvPr id="4" name="図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181475"/>
          <a:ext cx="5753100" cy="30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2515725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3" tooltip="次の番号へ"/>
          <a:extLst>
            <a:ext uri="{FF2B5EF4-FFF2-40B4-BE49-F238E27FC236}">
              <a16:creationId xmlns:a16="http://schemas.microsoft.com/office/drawing/2014/main" id="{00000000-0008-0000-1800-000005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4" tooltip="前の番号へ"/>
          <a:extLst>
            <a:ext uri="{FF2B5EF4-FFF2-40B4-BE49-F238E27FC236}">
              <a16:creationId xmlns:a16="http://schemas.microsoft.com/office/drawing/2014/main" id="{00000000-0008-0000-18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1" tooltip="前の番号へ"/>
          <a:extLst>
            <a:ext uri="{FF2B5EF4-FFF2-40B4-BE49-F238E27FC236}">
              <a16:creationId xmlns:a16="http://schemas.microsoft.com/office/drawing/2014/main" id="{00000000-0008-0000-19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2" tooltip="点検シートに戻る"/>
          <a:extLst>
            <a:ext uri="{FF2B5EF4-FFF2-40B4-BE49-F238E27FC236}">
              <a16:creationId xmlns:a16="http://schemas.microsoft.com/office/drawing/2014/main" id="{00000000-0008-0000-19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247650</xdr:colOff>
      <xdr:row>27</xdr:row>
      <xdr:rowOff>0</xdr:rowOff>
    </xdr:from>
    <xdr:to>
      <xdr:col>3</xdr:col>
      <xdr:colOff>2819400</xdr:colOff>
      <xdr:row>34</xdr:row>
      <xdr:rowOff>9525</xdr:rowOff>
    </xdr:to>
    <xdr:pic>
      <xdr:nvPicPr>
        <xdr:cNvPr id="7" name="図 6">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3450" y="4152900"/>
          <a:ext cx="39528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57150</xdr:colOff>
      <xdr:row>34</xdr:row>
      <xdr:rowOff>46445</xdr:rowOff>
    </xdr:from>
    <xdr:ext cx="6000750" cy="150041"/>
    <xdr:sp macro="" textlink="">
      <xdr:nvSpPr>
        <xdr:cNvPr id="8" name="テキスト ボックス 7">
          <a:extLst>
            <a:ext uri="{FF2B5EF4-FFF2-40B4-BE49-F238E27FC236}">
              <a16:creationId xmlns:a16="http://schemas.microsoft.com/office/drawing/2014/main" id="{00000000-0008-0000-1900-000008000000}"/>
            </a:ext>
          </a:extLst>
        </xdr:cNvPr>
        <xdr:cNvSpPr txBox="1"/>
      </xdr:nvSpPr>
      <xdr:spPr>
        <a:xfrm>
          <a:off x="171450" y="7171145"/>
          <a:ext cx="6000750"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出典：「目標設定型排出量取引制度における優良大規模事業所の認定ガイドライン（第一区分事業所）」を基に作成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twoCellAnchor>
    <xdr:from>
      <xdr:col>3</xdr:col>
      <xdr:colOff>2515725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4" tooltip="次の番号へ"/>
          <a:extLst>
            <a:ext uri="{FF2B5EF4-FFF2-40B4-BE49-F238E27FC236}">
              <a16:creationId xmlns:a16="http://schemas.microsoft.com/office/drawing/2014/main" id="{00000000-0008-0000-1900-000005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A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1</xdr:col>
      <xdr:colOff>123824</xdr:colOff>
      <xdr:row>48</xdr:row>
      <xdr:rowOff>0</xdr:rowOff>
    </xdr:from>
    <xdr:ext cx="5943602" cy="150041"/>
    <xdr:sp macro="" textlink="">
      <xdr:nvSpPr>
        <xdr:cNvPr id="5" name="テキスト ボックス 4">
          <a:extLst>
            <a:ext uri="{FF2B5EF4-FFF2-40B4-BE49-F238E27FC236}">
              <a16:creationId xmlns:a16="http://schemas.microsoft.com/office/drawing/2014/main" id="{00000000-0008-0000-1A00-000005000000}"/>
            </a:ext>
          </a:extLst>
        </xdr:cNvPr>
        <xdr:cNvSpPr txBox="1"/>
      </xdr:nvSpPr>
      <xdr:spPr>
        <a:xfrm>
          <a:off x="238124" y="9477375"/>
          <a:ext cx="5943602"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出典：「目標設定型排出量取引制度における優良大規模事業所の認定ガイドライン（第一区分事業所）」を基に作成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2" tooltip="前の番号へ"/>
          <a:extLst>
            <a:ext uri="{FF2B5EF4-FFF2-40B4-BE49-F238E27FC236}">
              <a16:creationId xmlns:a16="http://schemas.microsoft.com/office/drawing/2014/main" id="{00000000-0008-0000-1A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3" tooltip="次の番号へ"/>
          <a:extLst>
            <a:ext uri="{FF2B5EF4-FFF2-40B4-BE49-F238E27FC236}">
              <a16:creationId xmlns:a16="http://schemas.microsoft.com/office/drawing/2014/main" id="{00000000-0008-0000-1A00-000007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editAs="oneCell">
    <xdr:from>
      <xdr:col>1</xdr:col>
      <xdr:colOff>161925</xdr:colOff>
      <xdr:row>29</xdr:row>
      <xdr:rowOff>104775</xdr:rowOff>
    </xdr:from>
    <xdr:to>
      <xdr:col>3</xdr:col>
      <xdr:colOff>4010025</xdr:colOff>
      <xdr:row>47</xdr:row>
      <xdr:rowOff>133350</xdr:rowOff>
    </xdr:to>
    <xdr:pic>
      <xdr:nvPicPr>
        <xdr:cNvPr id="9" name="図 8">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6225" y="6496050"/>
          <a:ext cx="591502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B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800100</xdr:colOff>
      <xdr:row>9</xdr:row>
      <xdr:rowOff>9525</xdr:rowOff>
    </xdr:from>
    <xdr:to>
      <xdr:col>3</xdr:col>
      <xdr:colOff>3009900</xdr:colOff>
      <xdr:row>9</xdr:row>
      <xdr:rowOff>847725</xdr:rowOff>
    </xdr:to>
    <xdr:pic>
      <xdr:nvPicPr>
        <xdr:cNvPr id="4" name="図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5900" y="1028700"/>
          <a:ext cx="359092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3" tooltip="前の番号へ"/>
          <a:extLst>
            <a:ext uri="{FF2B5EF4-FFF2-40B4-BE49-F238E27FC236}">
              <a16:creationId xmlns:a16="http://schemas.microsoft.com/office/drawing/2014/main" id="{00000000-0008-0000-1B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4" tooltip="次の番号へ"/>
          <a:extLst>
            <a:ext uri="{FF2B5EF4-FFF2-40B4-BE49-F238E27FC236}">
              <a16:creationId xmlns:a16="http://schemas.microsoft.com/office/drawing/2014/main" id="{00000000-0008-0000-1B00-000006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C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1C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1C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D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1D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1D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1478100</xdr:colOff>
      <xdr:row>0</xdr:row>
      <xdr:rowOff>101600</xdr:rowOff>
    </xdr:from>
    <xdr:to>
      <xdr:col>3</xdr:col>
      <xdr:colOff>1629375</xdr:colOff>
      <xdr:row>3</xdr:row>
      <xdr:rowOff>62450</xdr:rowOff>
    </xdr:to>
    <xdr:sp macro="" textlink="">
      <xdr:nvSpPr>
        <xdr:cNvPr id="3" name="角丸四角形 2">
          <a:hlinkClick xmlns:r="http://schemas.openxmlformats.org/officeDocument/2006/relationships" r:id="rId1" tooltip="点検シートに戻る"/>
          <a:extLst>
            <a:ext uri="{FF2B5EF4-FFF2-40B4-BE49-F238E27FC236}">
              <a16:creationId xmlns:a16="http://schemas.microsoft.com/office/drawing/2014/main" id="{00000000-0008-0000-0300-000003000000}"/>
            </a:ext>
          </a:extLst>
        </xdr:cNvPr>
        <xdr:cNvSpPr/>
      </xdr:nvSpPr>
      <xdr:spPr>
        <a:xfrm>
          <a:off x="2278200" y="101600"/>
          <a:ext cx="1684800" cy="4752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66675</xdr:colOff>
      <xdr:row>12</xdr:row>
      <xdr:rowOff>2284820</xdr:rowOff>
    </xdr:from>
    <xdr:ext cx="5210175" cy="175048"/>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866775" y="3980270"/>
          <a:ext cx="5210175"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a:t>
          </a:r>
          <a:r>
            <a:rPr kumimoji="1" lang="en-US" altLang="ja-JP" sz="1050" b="1">
              <a:solidFill>
                <a:schemeClr val="tx1"/>
              </a:solidFill>
              <a:latin typeface="BIZ UDP明朝 Medium" panose="02020500000000000000" pitchFamily="18" charset="-128"/>
              <a:ea typeface="BIZ UDP明朝 Medium" panose="02020500000000000000" pitchFamily="18" charset="-128"/>
            </a:rPr>
            <a:t>CO</a:t>
          </a:r>
          <a:r>
            <a:rPr kumimoji="1" lang="en-US" altLang="ja-JP" sz="1050" b="1" baseline="-25000">
              <a:solidFill>
                <a:schemeClr val="tx1"/>
              </a:solidFill>
              <a:latin typeface="BIZ UDP明朝 Medium" panose="02020500000000000000" pitchFamily="18" charset="-128"/>
              <a:ea typeface="BIZ UDP明朝 Medium" panose="02020500000000000000" pitchFamily="18" charset="-128"/>
            </a:rPr>
            <a:t>2</a:t>
          </a:r>
          <a:r>
            <a:rPr kumimoji="1" lang="ja-JP" altLang="en-US" sz="1050" b="1">
              <a:solidFill>
                <a:schemeClr val="tx1"/>
              </a:solidFill>
              <a:latin typeface="BIZ UDP明朝 Medium" panose="02020500000000000000" pitchFamily="18" charset="-128"/>
              <a:ea typeface="BIZ UDP明朝 Medium" panose="02020500000000000000" pitchFamily="18" charset="-128"/>
            </a:rPr>
            <a:t>削減推進会議等の例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2108475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2" tooltip="次の番号へ"/>
          <a:extLst>
            <a:ext uri="{FF2B5EF4-FFF2-40B4-BE49-F238E27FC236}">
              <a16:creationId xmlns:a16="http://schemas.microsoft.com/office/drawing/2014/main" id="{00000000-0008-0000-0300-000005000000}"/>
            </a:ext>
          </a:extLst>
        </xdr:cNvPr>
        <xdr:cNvSpPr/>
      </xdr:nvSpPr>
      <xdr:spPr>
        <a:xfrm>
          <a:off x="4442100" y="101600"/>
          <a:ext cx="16920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editAs="oneCell">
    <xdr:from>
      <xdr:col>2</xdr:col>
      <xdr:colOff>504825</xdr:colOff>
      <xdr:row>11</xdr:row>
      <xdr:rowOff>133350</xdr:rowOff>
    </xdr:from>
    <xdr:to>
      <xdr:col>3</xdr:col>
      <xdr:colOff>3305175</xdr:colOff>
      <xdr:row>12</xdr:row>
      <xdr:rowOff>2219325</xdr:rowOff>
    </xdr:to>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04925" y="1657350"/>
          <a:ext cx="4333875"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E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34972</xdr:colOff>
      <xdr:row>9</xdr:row>
      <xdr:rowOff>2311310</xdr:rowOff>
    </xdr:from>
    <xdr:ext cx="5524499" cy="175048"/>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720772" y="3330485"/>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空調のエネルギー使用状況の分析の例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2</xdr:col>
      <xdr:colOff>457200</xdr:colOff>
      <xdr:row>9</xdr:row>
      <xdr:rowOff>190500</xdr:rowOff>
    </xdr:from>
    <xdr:to>
      <xdr:col>3</xdr:col>
      <xdr:colOff>3676650</xdr:colOff>
      <xdr:row>9</xdr:row>
      <xdr:rowOff>2352675</xdr:rowOff>
    </xdr:to>
    <xdr:pic>
      <xdr:nvPicPr>
        <xdr:cNvPr id="4" name="図 10">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0" y="1209675"/>
          <a:ext cx="4600575" cy="2162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3" tooltip="前の番号へ"/>
          <a:extLst>
            <a:ext uri="{FF2B5EF4-FFF2-40B4-BE49-F238E27FC236}">
              <a16:creationId xmlns:a16="http://schemas.microsoft.com/office/drawing/2014/main" id="{00000000-0008-0000-1E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4" tooltip="次の番号へ"/>
          <a:extLst>
            <a:ext uri="{FF2B5EF4-FFF2-40B4-BE49-F238E27FC236}">
              <a16:creationId xmlns:a16="http://schemas.microsoft.com/office/drawing/2014/main" id="{00000000-0008-0000-1E00-000006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1F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485776</xdr:colOff>
      <xdr:row>11</xdr:row>
      <xdr:rowOff>28575</xdr:rowOff>
    </xdr:from>
    <xdr:to>
      <xdr:col>3</xdr:col>
      <xdr:colOff>3657601</xdr:colOff>
      <xdr:row>11</xdr:row>
      <xdr:rowOff>3124200</xdr:rowOff>
    </xdr:to>
    <xdr:pic>
      <xdr:nvPicPr>
        <xdr:cNvPr id="4" name="図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2"/>
        <a:srcRect r="723" b="9227"/>
        <a:stretch/>
      </xdr:blipFill>
      <xdr:spPr>
        <a:xfrm>
          <a:off x="1171576" y="1390650"/>
          <a:ext cx="4552950" cy="3095625"/>
        </a:xfrm>
        <a:prstGeom prst="rect">
          <a:avLst/>
        </a:prstGeom>
      </xdr:spPr>
    </xdr:pic>
    <xdr:clientData/>
  </xdr:twoCellAnchor>
  <xdr:oneCellAnchor>
    <xdr:from>
      <xdr:col>2</xdr:col>
      <xdr:colOff>19050</xdr:colOff>
      <xdr:row>11</xdr:row>
      <xdr:rowOff>3152775</xdr:rowOff>
    </xdr:from>
    <xdr:ext cx="5524499" cy="175048"/>
    <xdr:sp macro="" textlink="">
      <xdr:nvSpPr>
        <xdr:cNvPr id="6" name="テキスト ボックス 5">
          <a:extLst>
            <a:ext uri="{FF2B5EF4-FFF2-40B4-BE49-F238E27FC236}">
              <a16:creationId xmlns:a16="http://schemas.microsoft.com/office/drawing/2014/main" id="{00000000-0008-0000-1F00-000006000000}"/>
            </a:ext>
          </a:extLst>
        </xdr:cNvPr>
        <xdr:cNvSpPr txBox="1"/>
      </xdr:nvSpPr>
      <xdr:spPr>
        <a:xfrm>
          <a:off x="704850" y="4514850"/>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全熱交換器の概要</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3" tooltip="前の番号へ"/>
          <a:extLst>
            <a:ext uri="{FF2B5EF4-FFF2-40B4-BE49-F238E27FC236}">
              <a16:creationId xmlns:a16="http://schemas.microsoft.com/office/drawing/2014/main" id="{00000000-0008-0000-1F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4" tooltip="次の番号へ"/>
          <a:extLst>
            <a:ext uri="{FF2B5EF4-FFF2-40B4-BE49-F238E27FC236}">
              <a16:creationId xmlns:a16="http://schemas.microsoft.com/office/drawing/2014/main" id="{00000000-0008-0000-1F00-000007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0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0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0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1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1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1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2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2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2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3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3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3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4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1</xdr:col>
      <xdr:colOff>219075</xdr:colOff>
      <xdr:row>25</xdr:row>
      <xdr:rowOff>133350</xdr:rowOff>
    </xdr:from>
    <xdr:to>
      <xdr:col>3</xdr:col>
      <xdr:colOff>4000500</xdr:colOff>
      <xdr:row>35</xdr:row>
      <xdr:rowOff>57150</xdr:rowOff>
    </xdr:to>
    <xdr:pic>
      <xdr:nvPicPr>
        <xdr:cNvPr id="4" name="図 3">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4295775"/>
          <a:ext cx="584835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104774</xdr:colOff>
      <xdr:row>35</xdr:row>
      <xdr:rowOff>95250</xdr:rowOff>
    </xdr:from>
    <xdr:ext cx="6134102" cy="150041"/>
    <xdr:sp macro="" textlink="">
      <xdr:nvSpPr>
        <xdr:cNvPr id="5" name="テキスト ボックス 4">
          <a:extLst>
            <a:ext uri="{FF2B5EF4-FFF2-40B4-BE49-F238E27FC236}">
              <a16:creationId xmlns:a16="http://schemas.microsoft.com/office/drawing/2014/main" id="{00000000-0008-0000-2400-000005000000}"/>
            </a:ext>
          </a:extLst>
        </xdr:cNvPr>
        <xdr:cNvSpPr txBox="1"/>
      </xdr:nvSpPr>
      <xdr:spPr>
        <a:xfrm>
          <a:off x="219074" y="7515225"/>
          <a:ext cx="6134102"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出典：「目標設定型排出量取引制度における優良大規模事業所の認定ガイドライン（第一区分事業所）」を基に作成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3" tooltip="前の番号へ"/>
          <a:extLst>
            <a:ext uri="{FF2B5EF4-FFF2-40B4-BE49-F238E27FC236}">
              <a16:creationId xmlns:a16="http://schemas.microsoft.com/office/drawing/2014/main" id="{00000000-0008-0000-24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4" tooltip="次の番号へ"/>
          <a:extLst>
            <a:ext uri="{FF2B5EF4-FFF2-40B4-BE49-F238E27FC236}">
              <a16:creationId xmlns:a16="http://schemas.microsoft.com/office/drawing/2014/main" id="{00000000-0008-0000-2400-000007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5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933450</xdr:colOff>
      <xdr:row>8</xdr:row>
      <xdr:rowOff>57150</xdr:rowOff>
    </xdr:from>
    <xdr:to>
      <xdr:col>3</xdr:col>
      <xdr:colOff>3105150</xdr:colOff>
      <xdr:row>9</xdr:row>
      <xdr:rowOff>2943225</xdr:rowOff>
    </xdr:to>
    <xdr:pic>
      <xdr:nvPicPr>
        <xdr:cNvPr id="5" name="図 4">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2"/>
        <a:srcRect l="1" t="1" r="-4190" b="9395"/>
        <a:stretch/>
      </xdr:blipFill>
      <xdr:spPr>
        <a:xfrm>
          <a:off x="1619250" y="904875"/>
          <a:ext cx="3552825" cy="3057525"/>
        </a:xfrm>
        <a:prstGeom prst="rect">
          <a:avLst/>
        </a:prstGeom>
      </xdr:spPr>
    </xdr:pic>
    <xdr:clientData/>
  </xdr:twoCellAnchor>
  <xdr:oneCellAnchor>
    <xdr:from>
      <xdr:col>2</xdr:col>
      <xdr:colOff>38100</xdr:colOff>
      <xdr:row>9</xdr:row>
      <xdr:rowOff>3000375</xdr:rowOff>
    </xdr:from>
    <xdr:ext cx="5524499" cy="175048"/>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723900" y="4019550"/>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換気ファンの間欠運転の例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3" tooltip="前の番号へ"/>
          <a:extLst>
            <a:ext uri="{FF2B5EF4-FFF2-40B4-BE49-F238E27FC236}">
              <a16:creationId xmlns:a16="http://schemas.microsoft.com/office/drawing/2014/main" id="{00000000-0008-0000-25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8" name="角丸四角形 7">
          <a:hlinkClick xmlns:r="http://schemas.openxmlformats.org/officeDocument/2006/relationships" r:id="rId4" tooltip="次の番号へ"/>
          <a:extLst>
            <a:ext uri="{FF2B5EF4-FFF2-40B4-BE49-F238E27FC236}">
              <a16:creationId xmlns:a16="http://schemas.microsoft.com/office/drawing/2014/main" id="{00000000-0008-0000-2500-000008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6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373982</xdr:colOff>
      <xdr:row>10</xdr:row>
      <xdr:rowOff>161925</xdr:rowOff>
    </xdr:from>
    <xdr:to>
      <xdr:col>3</xdr:col>
      <xdr:colOff>3796373</xdr:colOff>
      <xdr:row>11</xdr:row>
      <xdr:rowOff>2352675</xdr:rowOff>
    </xdr:to>
    <xdr:pic>
      <xdr:nvPicPr>
        <xdr:cNvPr id="4" name="図 3">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2"/>
        <a:srcRect l="-718" t="818" r="-1046" b="13712"/>
        <a:stretch/>
      </xdr:blipFill>
      <xdr:spPr>
        <a:xfrm>
          <a:off x="1174082" y="2038350"/>
          <a:ext cx="4803516" cy="2362200"/>
        </a:xfrm>
        <a:prstGeom prst="rect">
          <a:avLst/>
        </a:prstGeom>
      </xdr:spPr>
    </xdr:pic>
    <xdr:clientData/>
  </xdr:twoCellAnchor>
  <xdr:oneCellAnchor>
    <xdr:from>
      <xdr:col>2</xdr:col>
      <xdr:colOff>38100</xdr:colOff>
      <xdr:row>11</xdr:row>
      <xdr:rowOff>2427695</xdr:rowOff>
    </xdr:from>
    <xdr:ext cx="5524499" cy="175048"/>
    <xdr:sp macro="" textlink="">
      <xdr:nvSpPr>
        <xdr:cNvPr id="5" name="テキスト ボックス 4">
          <a:extLst>
            <a:ext uri="{FF2B5EF4-FFF2-40B4-BE49-F238E27FC236}">
              <a16:creationId xmlns:a16="http://schemas.microsoft.com/office/drawing/2014/main" id="{00000000-0008-0000-2600-000005000000}"/>
            </a:ext>
          </a:extLst>
        </xdr:cNvPr>
        <xdr:cNvSpPr txBox="1"/>
      </xdr:nvSpPr>
      <xdr:spPr>
        <a:xfrm>
          <a:off x="838200" y="4475570"/>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室内の</a:t>
          </a:r>
          <a:r>
            <a:rPr kumimoji="1" lang="en-US" altLang="ja-JP" sz="1050" b="1">
              <a:solidFill>
                <a:schemeClr val="tx1"/>
              </a:solidFill>
              <a:latin typeface="BIZ UDP明朝 Medium" panose="02020500000000000000" pitchFamily="18" charset="-128"/>
              <a:ea typeface="BIZ UDP明朝 Medium" panose="02020500000000000000" pitchFamily="18" charset="-128"/>
            </a:rPr>
            <a:t>CO</a:t>
          </a:r>
          <a:r>
            <a:rPr kumimoji="1" lang="ja-JP" altLang="en-US" sz="1050" b="1" baseline="-25000">
              <a:solidFill>
                <a:schemeClr val="tx1"/>
              </a:solidFill>
              <a:latin typeface="BIZ UDP明朝 Medium" panose="02020500000000000000" pitchFamily="18" charset="-128"/>
              <a:ea typeface="BIZ UDP明朝 Medium" panose="02020500000000000000" pitchFamily="18" charset="-128"/>
            </a:rPr>
            <a:t>２</a:t>
          </a:r>
          <a:r>
            <a:rPr kumimoji="1" lang="ja-JP" altLang="en-US" sz="1050" b="1">
              <a:solidFill>
                <a:schemeClr val="tx1"/>
              </a:solidFill>
              <a:latin typeface="BIZ UDP明朝 Medium" panose="02020500000000000000" pitchFamily="18" charset="-128"/>
              <a:ea typeface="BIZ UDP明朝 Medium" panose="02020500000000000000" pitchFamily="18" charset="-128"/>
            </a:rPr>
            <a:t>濃度測定結果の例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3" tooltip="前の番号へ"/>
          <a:extLst>
            <a:ext uri="{FF2B5EF4-FFF2-40B4-BE49-F238E27FC236}">
              <a16:creationId xmlns:a16="http://schemas.microsoft.com/office/drawing/2014/main" id="{00000000-0008-0000-26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4" tooltip="次の番号へ"/>
          <a:extLst>
            <a:ext uri="{FF2B5EF4-FFF2-40B4-BE49-F238E27FC236}">
              <a16:creationId xmlns:a16="http://schemas.microsoft.com/office/drawing/2014/main" id="{00000000-0008-0000-2600-000007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7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2" tooltip="前の番号へ"/>
          <a:extLst>
            <a:ext uri="{FF2B5EF4-FFF2-40B4-BE49-F238E27FC236}">
              <a16:creationId xmlns:a16="http://schemas.microsoft.com/office/drawing/2014/main" id="{00000000-0008-0000-27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3" tooltip="次の番号へ"/>
          <a:extLst>
            <a:ext uri="{FF2B5EF4-FFF2-40B4-BE49-F238E27FC236}">
              <a16:creationId xmlns:a16="http://schemas.microsoft.com/office/drawing/2014/main" id="{00000000-0008-0000-2700-000006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oneCellAnchor>
    <xdr:from>
      <xdr:col>1</xdr:col>
      <xdr:colOff>482647</xdr:colOff>
      <xdr:row>39</xdr:row>
      <xdr:rowOff>26490</xdr:rowOff>
    </xdr:from>
    <xdr:ext cx="5194253" cy="325089"/>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596947" y="7951290"/>
          <a:ext cx="5194253" cy="325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出典：</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2017</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省エネルギー</a:t>
          </a: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手帳</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 </a:t>
          </a: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（一財）省エネルギーセンターを参考に作成</a:t>
          </a:r>
        </a:p>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高効率照明の判断基準</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2</xdr:col>
      <xdr:colOff>247650</xdr:colOff>
      <xdr:row>25</xdr:row>
      <xdr:rowOff>57150</xdr:rowOff>
    </xdr:from>
    <xdr:to>
      <xdr:col>3</xdr:col>
      <xdr:colOff>3057525</xdr:colOff>
      <xdr:row>38</xdr:row>
      <xdr:rowOff>142875</xdr:rowOff>
    </xdr:to>
    <xdr:pic>
      <xdr:nvPicPr>
        <xdr:cNvPr id="8" name="図 8">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0" y="5581650"/>
          <a:ext cx="4191000"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86288</xdr:colOff>
      <xdr:row>0</xdr:row>
      <xdr:rowOff>101600</xdr:rowOff>
    </xdr:from>
    <xdr:to>
      <xdr:col>3</xdr:col>
      <xdr:colOff>1771088</xdr:colOff>
      <xdr:row>3</xdr:row>
      <xdr:rowOff>62450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400-000002000000}"/>
            </a:ext>
          </a:extLst>
        </xdr:cNvPr>
        <xdr:cNvSpPr/>
      </xdr:nvSpPr>
      <xdr:spPr>
        <a:xfrm>
          <a:off x="2267513" y="101600"/>
          <a:ext cx="1684800" cy="4752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180975</xdr:colOff>
      <xdr:row>9</xdr:row>
      <xdr:rowOff>209550</xdr:rowOff>
    </xdr:from>
    <xdr:to>
      <xdr:col>3</xdr:col>
      <xdr:colOff>3743023</xdr:colOff>
      <xdr:row>9</xdr:row>
      <xdr:rowOff>1790700</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775" y="1143000"/>
          <a:ext cx="4943173" cy="158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981012</xdr:colOff>
      <xdr:row>8</xdr:row>
      <xdr:rowOff>160126</xdr:rowOff>
    </xdr:from>
    <xdr:ext cx="3343110" cy="175048"/>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781112" y="1607926"/>
          <a:ext cx="3343110"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180000" tIns="0" rIns="18000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表　</a:t>
          </a:r>
          <a:r>
            <a:rPr kumimoji="1" lang="en-US" altLang="ja-JP" sz="1050" b="1">
              <a:solidFill>
                <a:schemeClr val="tx1"/>
              </a:solidFill>
              <a:latin typeface="BIZ UDP明朝 Medium" panose="02020500000000000000" pitchFamily="18" charset="-128"/>
              <a:ea typeface="BIZ UDP明朝 Medium" panose="02020500000000000000" pitchFamily="18" charset="-128"/>
            </a:rPr>
            <a:t>PDCA</a:t>
          </a:r>
          <a:r>
            <a:rPr kumimoji="1" lang="ja-JP" altLang="en-US" sz="1050" b="1">
              <a:solidFill>
                <a:schemeClr val="tx1"/>
              </a:solidFill>
              <a:latin typeface="BIZ UDP明朝 Medium" panose="02020500000000000000" pitchFamily="18" charset="-128"/>
              <a:ea typeface="BIZ UDP明朝 Medium" panose="02020500000000000000" pitchFamily="18" charset="-128"/>
            </a:rPr>
            <a:t>サイクルに沿った具体的な実施内容の例</a:t>
          </a:r>
        </a:p>
      </xdr:txBody>
    </xdr:sp>
    <xdr:clientData/>
  </xdr:oneCellAnchor>
  <xdr:twoCellAnchor editAs="oneCell">
    <xdr:from>
      <xdr:col>2</xdr:col>
      <xdr:colOff>1270025</xdr:colOff>
      <xdr:row>9</xdr:row>
      <xdr:rowOff>1866899</xdr:rowOff>
    </xdr:from>
    <xdr:to>
      <xdr:col>3</xdr:col>
      <xdr:colOff>2641625</xdr:colOff>
      <xdr:row>10</xdr:row>
      <xdr:rowOff>2260355</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a:srcRect b="18573"/>
        <a:stretch/>
      </xdr:blipFill>
      <xdr:spPr>
        <a:xfrm>
          <a:off x="2070125" y="3486149"/>
          <a:ext cx="2752725" cy="2336556"/>
        </a:xfrm>
        <a:prstGeom prst="rect">
          <a:avLst/>
        </a:prstGeom>
      </xdr:spPr>
    </xdr:pic>
    <xdr:clientData/>
  </xdr:twoCellAnchor>
  <xdr:oneCellAnchor>
    <xdr:from>
      <xdr:col>2</xdr:col>
      <xdr:colOff>44498</xdr:colOff>
      <xdr:row>10</xdr:row>
      <xdr:rowOff>2302965</xdr:rowOff>
    </xdr:from>
    <xdr:ext cx="5203778" cy="325089"/>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844598" y="5865315"/>
          <a:ext cx="5203778" cy="325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出典：</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2018</a:t>
          </a:r>
          <a:r>
            <a:rPr kumimoji="1" lang="ja-JP" altLang="ja-JP" sz="900" b="0">
              <a:solidFill>
                <a:schemeClr val="dk1"/>
              </a:solidFill>
              <a:effectLst/>
              <a:latin typeface="BIZ UDP明朝 Medium" panose="02020500000000000000" pitchFamily="18" charset="-128"/>
              <a:ea typeface="BIZ UDP明朝 Medium" panose="02020500000000000000" pitchFamily="18" charset="-128"/>
              <a:cs typeface="+mn-cs"/>
            </a:rPr>
            <a:t>ビル省エネ手帳（一財）省エネルギーセンターを参考に作成</a:t>
          </a:r>
        </a:p>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a:t>
          </a:r>
          <a:r>
            <a:rPr kumimoji="1" lang="en-US" altLang="ja-JP" sz="1050" b="1">
              <a:solidFill>
                <a:schemeClr val="tx1"/>
              </a:solidFill>
              <a:latin typeface="BIZ UDP明朝 Medium" panose="02020500000000000000" pitchFamily="18" charset="-128"/>
              <a:ea typeface="BIZ UDP明朝 Medium" panose="02020500000000000000" pitchFamily="18" charset="-128"/>
            </a:rPr>
            <a:t>PDCA</a:t>
          </a:r>
          <a:r>
            <a:rPr kumimoji="1" lang="ja-JP" altLang="en-US" sz="1050" b="1">
              <a:solidFill>
                <a:schemeClr val="tx1"/>
              </a:solidFill>
              <a:latin typeface="BIZ UDP明朝 Medium" panose="02020500000000000000" pitchFamily="18" charset="-128"/>
              <a:ea typeface="BIZ UDP明朝 Medium" panose="02020500000000000000" pitchFamily="18" charset="-128"/>
            </a:rPr>
            <a:t>サイクルのイメージ</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2239500</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4" tooltip="次の番号へ"/>
          <a:extLst>
            <a:ext uri="{FF2B5EF4-FFF2-40B4-BE49-F238E27FC236}">
              <a16:creationId xmlns:a16="http://schemas.microsoft.com/office/drawing/2014/main" id="{00000000-0008-0000-0400-000007000000}"/>
            </a:ext>
          </a:extLst>
        </xdr:cNvPr>
        <xdr:cNvSpPr/>
      </xdr:nvSpPr>
      <xdr:spPr>
        <a:xfrm>
          <a:off x="4420725"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8" name="角丸四角形 7">
          <a:hlinkClick xmlns:r="http://schemas.openxmlformats.org/officeDocument/2006/relationships" r:id="rId5" tooltip="前の番号へ"/>
          <a:extLst>
            <a:ext uri="{FF2B5EF4-FFF2-40B4-BE49-F238E27FC236}">
              <a16:creationId xmlns:a16="http://schemas.microsoft.com/office/drawing/2014/main" id="{00000000-0008-0000-0400-000008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8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8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8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9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1</xdr:col>
      <xdr:colOff>495300</xdr:colOff>
      <xdr:row>47</xdr:row>
      <xdr:rowOff>20516</xdr:rowOff>
    </xdr:from>
    <xdr:ext cx="5416596" cy="150041"/>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609600" y="9516941"/>
          <a:ext cx="5416596"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JIS Z 9110:2011</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照度基準総則」を基に作成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oneCellAnchor>
    <xdr:from>
      <xdr:col>1</xdr:col>
      <xdr:colOff>400050</xdr:colOff>
      <xdr:row>26</xdr:row>
      <xdr:rowOff>17870</xdr:rowOff>
    </xdr:from>
    <xdr:ext cx="5524499" cy="175048"/>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514350" y="5913845"/>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表　推奨照度の判断基準（事務所の例）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editAs="oneCell">
    <xdr:from>
      <xdr:col>1</xdr:col>
      <xdr:colOff>476250</xdr:colOff>
      <xdr:row>27</xdr:row>
      <xdr:rowOff>38100</xdr:rowOff>
    </xdr:from>
    <xdr:to>
      <xdr:col>3</xdr:col>
      <xdr:colOff>3745548</xdr:colOff>
      <xdr:row>46</xdr:row>
      <xdr:rowOff>123824</xdr:rowOff>
    </xdr:to>
    <xdr:pic>
      <xdr:nvPicPr>
        <xdr:cNvPr id="8" name="図 7">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0" y="6105525"/>
          <a:ext cx="5336223" cy="334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3" tooltip="前の番号へ"/>
          <a:extLst>
            <a:ext uri="{FF2B5EF4-FFF2-40B4-BE49-F238E27FC236}">
              <a16:creationId xmlns:a16="http://schemas.microsoft.com/office/drawing/2014/main" id="{00000000-0008-0000-29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9" name="角丸四角形 8">
          <a:hlinkClick xmlns:r="http://schemas.openxmlformats.org/officeDocument/2006/relationships" r:id="rId4" tooltip="次の番号へ"/>
          <a:extLst>
            <a:ext uri="{FF2B5EF4-FFF2-40B4-BE49-F238E27FC236}">
              <a16:creationId xmlns:a16="http://schemas.microsoft.com/office/drawing/2014/main" id="{00000000-0008-0000-2900-000009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3</xdr:col>
      <xdr:colOff>423862</xdr:colOff>
      <xdr:row>0</xdr:row>
      <xdr:rowOff>101600</xdr:rowOff>
    </xdr:from>
    <xdr:to>
      <xdr:col>3</xdr:col>
      <xdr:colOff>2109787</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A00-000002000000}"/>
            </a:ext>
          </a:extLst>
        </xdr:cNvPr>
        <xdr:cNvSpPr/>
      </xdr:nvSpPr>
      <xdr:spPr>
        <a:xfrm>
          <a:off x="2357437"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1</xdr:col>
      <xdr:colOff>447675</xdr:colOff>
      <xdr:row>46</xdr:row>
      <xdr:rowOff>1036</xdr:rowOff>
    </xdr:from>
    <xdr:ext cx="5407071" cy="208514"/>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561975" y="10173736"/>
          <a:ext cx="5407071" cy="2085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a:t>
          </a:r>
          <a:r>
            <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rPr>
            <a:t>JIS Z 9110:2011</a:t>
          </a: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照度基準総則」を基に作成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oneCellAnchor>
    <xdr:from>
      <xdr:col>1</xdr:col>
      <xdr:colOff>342900</xdr:colOff>
      <xdr:row>25</xdr:row>
      <xdr:rowOff>46445</xdr:rowOff>
    </xdr:from>
    <xdr:ext cx="5524499" cy="175048"/>
    <xdr:sp macro="" textlink="">
      <xdr:nvSpPr>
        <xdr:cNvPr id="5" name="テキスト ボックス 4">
          <a:extLst>
            <a:ext uri="{FF2B5EF4-FFF2-40B4-BE49-F238E27FC236}">
              <a16:creationId xmlns:a16="http://schemas.microsoft.com/office/drawing/2014/main" id="{00000000-0008-0000-2A00-000005000000}"/>
            </a:ext>
          </a:extLst>
        </xdr:cNvPr>
        <xdr:cNvSpPr txBox="1"/>
      </xdr:nvSpPr>
      <xdr:spPr>
        <a:xfrm>
          <a:off x="457200" y="5656670"/>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表　推奨照度の判断基準（事務所の例）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editAs="oneCell">
    <xdr:from>
      <xdr:col>1</xdr:col>
      <xdr:colOff>438150</xdr:colOff>
      <xdr:row>26</xdr:row>
      <xdr:rowOff>76201</xdr:rowOff>
    </xdr:from>
    <xdr:to>
      <xdr:col>3</xdr:col>
      <xdr:colOff>3955098</xdr:colOff>
      <xdr:row>45</xdr:row>
      <xdr:rowOff>161925</xdr:rowOff>
    </xdr:to>
    <xdr:pic>
      <xdr:nvPicPr>
        <xdr:cNvPr id="6" name="図 5">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 y="5857876"/>
          <a:ext cx="5336223" cy="334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7" name="角丸四角形 6">
          <a:hlinkClick xmlns:r="http://schemas.openxmlformats.org/officeDocument/2006/relationships" r:id="rId3" tooltip="前の番号へ"/>
          <a:extLst>
            <a:ext uri="{FF2B5EF4-FFF2-40B4-BE49-F238E27FC236}">
              <a16:creationId xmlns:a16="http://schemas.microsoft.com/office/drawing/2014/main" id="{00000000-0008-0000-2A00-000007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2668125</xdr:colOff>
      <xdr:row>0</xdr:row>
      <xdr:rowOff>101600</xdr:rowOff>
    </xdr:from>
    <xdr:to>
      <xdr:col>4</xdr:col>
      <xdr:colOff>0</xdr:colOff>
      <xdr:row>3</xdr:row>
      <xdr:rowOff>62450</xdr:rowOff>
    </xdr:to>
    <xdr:sp macro="" textlink="">
      <xdr:nvSpPr>
        <xdr:cNvPr id="8" name="角丸四角形 7">
          <a:hlinkClick xmlns:r="http://schemas.openxmlformats.org/officeDocument/2006/relationships" r:id="rId4" tooltip="次の番号へ"/>
          <a:extLst>
            <a:ext uri="{FF2B5EF4-FFF2-40B4-BE49-F238E27FC236}">
              <a16:creationId xmlns:a16="http://schemas.microsoft.com/office/drawing/2014/main" id="{00000000-0008-0000-2A00-000008000000}"/>
            </a:ext>
          </a:extLst>
        </xdr:cNvPr>
        <xdr:cNvSpPr/>
      </xdr:nvSpPr>
      <xdr:spPr>
        <a:xfrm>
          <a:off x="46017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B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66675</xdr:colOff>
      <xdr:row>9</xdr:row>
      <xdr:rowOff>2011022</xdr:rowOff>
    </xdr:from>
    <xdr:ext cx="5464221" cy="175048"/>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866775" y="3916022"/>
          <a:ext cx="5464221"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照明点灯エリア細分化の例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editAs="oneCell">
    <xdr:from>
      <xdr:col>2</xdr:col>
      <xdr:colOff>914399</xdr:colOff>
      <xdr:row>9</xdr:row>
      <xdr:rowOff>85725</xdr:rowOff>
    </xdr:from>
    <xdr:to>
      <xdr:col>3</xdr:col>
      <xdr:colOff>3238499</xdr:colOff>
      <xdr:row>9</xdr:row>
      <xdr:rowOff>1885950</xdr:rowOff>
    </xdr:to>
    <xdr:pic>
      <xdr:nvPicPr>
        <xdr:cNvPr id="4" name="図 3">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2"/>
        <a:srcRect r="-184" b="15242"/>
        <a:stretch/>
      </xdr:blipFill>
      <xdr:spPr>
        <a:xfrm>
          <a:off x="1714499" y="1990725"/>
          <a:ext cx="3705225" cy="1800225"/>
        </a:xfrm>
        <a:prstGeom prst="rect">
          <a:avLst/>
        </a:prstGeom>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3" tooltip="前の番号へ"/>
          <a:extLst>
            <a:ext uri="{FF2B5EF4-FFF2-40B4-BE49-F238E27FC236}">
              <a16:creationId xmlns:a16="http://schemas.microsoft.com/office/drawing/2014/main" id="{00000000-0008-0000-2B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4" tooltip="次の番号へ"/>
          <a:extLst>
            <a:ext uri="{FF2B5EF4-FFF2-40B4-BE49-F238E27FC236}">
              <a16:creationId xmlns:a16="http://schemas.microsoft.com/office/drawing/2014/main" id="{00000000-0008-0000-2B00-000006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C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C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C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D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D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D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E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2E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2E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2F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1</xdr:col>
      <xdr:colOff>133350</xdr:colOff>
      <xdr:row>26</xdr:row>
      <xdr:rowOff>9525</xdr:rowOff>
    </xdr:from>
    <xdr:to>
      <xdr:col>3</xdr:col>
      <xdr:colOff>3914775</xdr:colOff>
      <xdr:row>35</xdr:row>
      <xdr:rowOff>104775</xdr:rowOff>
    </xdr:to>
    <xdr:pic>
      <xdr:nvPicPr>
        <xdr:cNvPr id="4" name="図 3">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4381500"/>
          <a:ext cx="584835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114299</xdr:colOff>
      <xdr:row>35</xdr:row>
      <xdr:rowOff>161926</xdr:rowOff>
    </xdr:from>
    <xdr:ext cx="6019802" cy="150041"/>
    <xdr:sp macro="" textlink="">
      <xdr:nvSpPr>
        <xdr:cNvPr id="5" name="テキスト ボックス 4">
          <a:extLst>
            <a:ext uri="{FF2B5EF4-FFF2-40B4-BE49-F238E27FC236}">
              <a16:creationId xmlns:a16="http://schemas.microsoft.com/office/drawing/2014/main" id="{00000000-0008-0000-2F00-000005000000}"/>
            </a:ext>
          </a:extLst>
        </xdr:cNvPr>
        <xdr:cNvSpPr txBox="1"/>
      </xdr:nvSpPr>
      <xdr:spPr>
        <a:xfrm>
          <a:off x="228599" y="7410451"/>
          <a:ext cx="6019802"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出典：「目標設定型排出量取引制度における優良大規模事業所の認定ガイドライン（第一区分事業所）」を基に作成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3" tooltip="前の番号へ"/>
          <a:extLst>
            <a:ext uri="{FF2B5EF4-FFF2-40B4-BE49-F238E27FC236}">
              <a16:creationId xmlns:a16="http://schemas.microsoft.com/office/drawing/2014/main" id="{00000000-0008-0000-2F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7" name="角丸四角形 6">
          <a:hlinkClick xmlns:r="http://schemas.openxmlformats.org/officeDocument/2006/relationships" r:id="rId4" tooltip="次の番号へ"/>
          <a:extLst>
            <a:ext uri="{FF2B5EF4-FFF2-40B4-BE49-F238E27FC236}">
              <a16:creationId xmlns:a16="http://schemas.microsoft.com/office/drawing/2014/main" id="{00000000-0008-0000-2F00-000007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0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2</xdr:col>
      <xdr:colOff>504825</xdr:colOff>
      <xdr:row>8</xdr:row>
      <xdr:rowOff>38100</xdr:rowOff>
    </xdr:from>
    <xdr:to>
      <xdr:col>3</xdr:col>
      <xdr:colOff>3505200</xdr:colOff>
      <xdr:row>9</xdr:row>
      <xdr:rowOff>914400</xdr:rowOff>
    </xdr:to>
    <xdr:pic>
      <xdr:nvPicPr>
        <xdr:cNvPr id="6" name="図 5">
          <a:extLst>
            <a:ext uri="{FF2B5EF4-FFF2-40B4-BE49-F238E27FC236}">
              <a16:creationId xmlns:a16="http://schemas.microsoft.com/office/drawing/2014/main" id="{00000000-0008-0000-3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25" y="885825"/>
          <a:ext cx="4381500"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30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4" tooltip="次の番号へ"/>
          <a:extLst>
            <a:ext uri="{FF2B5EF4-FFF2-40B4-BE49-F238E27FC236}">
              <a16:creationId xmlns:a16="http://schemas.microsoft.com/office/drawing/2014/main" id="{00000000-0008-0000-3000-000005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1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31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31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5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28575</xdr:colOff>
      <xdr:row>9</xdr:row>
      <xdr:rowOff>2637245</xdr:rowOff>
    </xdr:from>
    <xdr:ext cx="5524499" cy="175048"/>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828675" y="4342220"/>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設備管理台帳のイメージ</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2515725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2" tooltip="次の番号へ"/>
          <a:extLst>
            <a:ext uri="{FF2B5EF4-FFF2-40B4-BE49-F238E27FC236}">
              <a16:creationId xmlns:a16="http://schemas.microsoft.com/office/drawing/2014/main" id="{00000000-0008-0000-0500-000005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3" tooltip="前の番号へ"/>
          <a:extLst>
            <a:ext uri="{FF2B5EF4-FFF2-40B4-BE49-F238E27FC236}">
              <a16:creationId xmlns:a16="http://schemas.microsoft.com/office/drawing/2014/main" id="{00000000-0008-0000-05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4</xdr:col>
      <xdr:colOff>676275</xdr:colOff>
      <xdr:row>9</xdr:row>
      <xdr:rowOff>3372567</xdr:rowOff>
    </xdr:from>
    <xdr:to>
      <xdr:col>11</xdr:col>
      <xdr:colOff>323850</xdr:colOff>
      <xdr:row>10</xdr:row>
      <xdr:rowOff>114301</xdr:rowOff>
    </xdr:to>
    <xdr:sp macro="" textlink="">
      <xdr:nvSpPr>
        <xdr:cNvPr id="8" name="フリーフォーム 7">
          <a:extLst>
            <a:ext uri="{FF2B5EF4-FFF2-40B4-BE49-F238E27FC236}">
              <a16:creationId xmlns:a16="http://schemas.microsoft.com/office/drawing/2014/main" id="{00000000-0008-0000-0500-000008000000}"/>
            </a:ext>
          </a:extLst>
        </xdr:cNvPr>
        <xdr:cNvSpPr/>
      </xdr:nvSpPr>
      <xdr:spPr>
        <a:xfrm>
          <a:off x="7063038" y="5072028"/>
          <a:ext cx="4485273" cy="286036"/>
        </a:xfrm>
        <a:custGeom>
          <a:avLst/>
          <a:gdLst>
            <a:gd name="connsiteX0" fmla="*/ 7562850 w 7581900"/>
            <a:gd name="connsiteY0" fmla="*/ 28575 h 419100"/>
            <a:gd name="connsiteX1" fmla="*/ 7286625 w 7581900"/>
            <a:gd name="connsiteY1" fmla="*/ 76200 h 419100"/>
            <a:gd name="connsiteX2" fmla="*/ 6934200 w 7581900"/>
            <a:gd name="connsiteY2" fmla="*/ 228600 h 419100"/>
            <a:gd name="connsiteX3" fmla="*/ 6629400 w 7581900"/>
            <a:gd name="connsiteY3" fmla="*/ 304800 h 419100"/>
            <a:gd name="connsiteX4" fmla="*/ 6438900 w 7581900"/>
            <a:gd name="connsiteY4" fmla="*/ 314325 h 419100"/>
            <a:gd name="connsiteX5" fmla="*/ 5953125 w 7581900"/>
            <a:gd name="connsiteY5" fmla="*/ 142875 h 419100"/>
            <a:gd name="connsiteX6" fmla="*/ 5772150 w 7581900"/>
            <a:gd name="connsiteY6" fmla="*/ 85725 h 419100"/>
            <a:gd name="connsiteX7" fmla="*/ 5600700 w 7581900"/>
            <a:gd name="connsiteY7" fmla="*/ 57150 h 419100"/>
            <a:gd name="connsiteX8" fmla="*/ 5362575 w 7581900"/>
            <a:gd name="connsiteY8" fmla="*/ 85725 h 419100"/>
            <a:gd name="connsiteX9" fmla="*/ 5038725 w 7581900"/>
            <a:gd name="connsiteY9" fmla="*/ 257175 h 419100"/>
            <a:gd name="connsiteX10" fmla="*/ 4800600 w 7581900"/>
            <a:gd name="connsiteY10" fmla="*/ 323850 h 419100"/>
            <a:gd name="connsiteX11" fmla="*/ 4572000 w 7581900"/>
            <a:gd name="connsiteY11" fmla="*/ 304800 h 419100"/>
            <a:gd name="connsiteX12" fmla="*/ 4114800 w 7581900"/>
            <a:gd name="connsiteY12" fmla="*/ 123825 h 419100"/>
            <a:gd name="connsiteX13" fmla="*/ 3886200 w 7581900"/>
            <a:gd name="connsiteY13" fmla="*/ 57150 h 419100"/>
            <a:gd name="connsiteX14" fmla="*/ 3752850 w 7581900"/>
            <a:gd name="connsiteY14" fmla="*/ 47625 h 419100"/>
            <a:gd name="connsiteX15" fmla="*/ 3514725 w 7581900"/>
            <a:gd name="connsiteY15" fmla="*/ 95250 h 419100"/>
            <a:gd name="connsiteX16" fmla="*/ 3028950 w 7581900"/>
            <a:gd name="connsiteY16" fmla="*/ 266700 h 419100"/>
            <a:gd name="connsiteX17" fmla="*/ 2819400 w 7581900"/>
            <a:gd name="connsiteY17" fmla="*/ 304800 h 419100"/>
            <a:gd name="connsiteX18" fmla="*/ 2562225 w 7581900"/>
            <a:gd name="connsiteY18" fmla="*/ 247650 h 419100"/>
            <a:gd name="connsiteX19" fmla="*/ 2105025 w 7581900"/>
            <a:gd name="connsiteY19" fmla="*/ 76200 h 419100"/>
            <a:gd name="connsiteX20" fmla="*/ 1905000 w 7581900"/>
            <a:gd name="connsiteY20" fmla="*/ 28575 h 419100"/>
            <a:gd name="connsiteX21" fmla="*/ 1657350 w 7581900"/>
            <a:gd name="connsiteY21" fmla="*/ 85725 h 419100"/>
            <a:gd name="connsiteX22" fmla="*/ 1362075 w 7581900"/>
            <a:gd name="connsiteY22" fmla="*/ 209550 h 419100"/>
            <a:gd name="connsiteX23" fmla="*/ 1200150 w 7581900"/>
            <a:gd name="connsiteY23" fmla="*/ 266700 h 419100"/>
            <a:gd name="connsiteX24" fmla="*/ 1009650 w 7581900"/>
            <a:gd name="connsiteY24" fmla="*/ 323850 h 419100"/>
            <a:gd name="connsiteX25" fmla="*/ 781050 w 7581900"/>
            <a:gd name="connsiteY25" fmla="*/ 247650 h 419100"/>
            <a:gd name="connsiteX26" fmla="*/ 457200 w 7581900"/>
            <a:gd name="connsiteY26" fmla="*/ 133350 h 419100"/>
            <a:gd name="connsiteX27" fmla="*/ 238125 w 7581900"/>
            <a:gd name="connsiteY27" fmla="*/ 66675 h 419100"/>
            <a:gd name="connsiteX28" fmla="*/ 104775 w 7581900"/>
            <a:gd name="connsiteY28" fmla="*/ 38100 h 419100"/>
            <a:gd name="connsiteX29" fmla="*/ 0 w 7581900"/>
            <a:gd name="connsiteY29" fmla="*/ 0 h 419100"/>
            <a:gd name="connsiteX30" fmla="*/ 0 w 7581900"/>
            <a:gd name="connsiteY30" fmla="*/ 419100 h 419100"/>
            <a:gd name="connsiteX31" fmla="*/ 7581900 w 7581900"/>
            <a:gd name="connsiteY31" fmla="*/ 419100 h 419100"/>
            <a:gd name="connsiteX32" fmla="*/ 7562850 w 7581900"/>
            <a:gd name="connsiteY32" fmla="*/ 28575 h 419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7581900" h="419100">
              <a:moveTo>
                <a:pt x="7562850" y="28575"/>
              </a:moveTo>
              <a:lnTo>
                <a:pt x="7286625" y="76200"/>
              </a:lnTo>
              <a:lnTo>
                <a:pt x="6934200" y="228600"/>
              </a:lnTo>
              <a:lnTo>
                <a:pt x="6629400" y="304800"/>
              </a:lnTo>
              <a:lnTo>
                <a:pt x="6438900" y="314325"/>
              </a:lnTo>
              <a:lnTo>
                <a:pt x="5953125" y="142875"/>
              </a:lnTo>
              <a:lnTo>
                <a:pt x="5772150" y="85725"/>
              </a:lnTo>
              <a:lnTo>
                <a:pt x="5600700" y="57150"/>
              </a:lnTo>
              <a:lnTo>
                <a:pt x="5362575" y="85725"/>
              </a:lnTo>
              <a:lnTo>
                <a:pt x="5038725" y="257175"/>
              </a:lnTo>
              <a:lnTo>
                <a:pt x="4800600" y="323850"/>
              </a:lnTo>
              <a:lnTo>
                <a:pt x="4572000" y="304800"/>
              </a:lnTo>
              <a:lnTo>
                <a:pt x="4114800" y="123825"/>
              </a:lnTo>
              <a:lnTo>
                <a:pt x="3886200" y="57150"/>
              </a:lnTo>
              <a:lnTo>
                <a:pt x="3752850" y="47625"/>
              </a:lnTo>
              <a:lnTo>
                <a:pt x="3514725" y="95250"/>
              </a:lnTo>
              <a:lnTo>
                <a:pt x="3028950" y="266700"/>
              </a:lnTo>
              <a:lnTo>
                <a:pt x="2819400" y="304800"/>
              </a:lnTo>
              <a:lnTo>
                <a:pt x="2562225" y="247650"/>
              </a:lnTo>
              <a:lnTo>
                <a:pt x="2105025" y="76200"/>
              </a:lnTo>
              <a:lnTo>
                <a:pt x="1905000" y="28575"/>
              </a:lnTo>
              <a:lnTo>
                <a:pt x="1657350" y="85725"/>
              </a:lnTo>
              <a:lnTo>
                <a:pt x="1362075" y="209550"/>
              </a:lnTo>
              <a:lnTo>
                <a:pt x="1200150" y="266700"/>
              </a:lnTo>
              <a:lnTo>
                <a:pt x="1009650" y="323850"/>
              </a:lnTo>
              <a:lnTo>
                <a:pt x="781050" y="247650"/>
              </a:lnTo>
              <a:lnTo>
                <a:pt x="457200" y="133350"/>
              </a:lnTo>
              <a:lnTo>
                <a:pt x="238125" y="66675"/>
              </a:lnTo>
              <a:lnTo>
                <a:pt x="104775" y="38100"/>
              </a:lnTo>
              <a:lnTo>
                <a:pt x="0" y="0"/>
              </a:lnTo>
              <a:lnTo>
                <a:pt x="0" y="419100"/>
              </a:lnTo>
              <a:lnTo>
                <a:pt x="7581900" y="419100"/>
              </a:lnTo>
              <a:lnTo>
                <a:pt x="7562850" y="28575"/>
              </a:lnTo>
              <a:close/>
            </a:path>
          </a:pathLst>
        </a:custGeom>
        <a:solidFill>
          <a:schemeClr val="bg1"/>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210416</xdr:colOff>
      <xdr:row>8</xdr:row>
      <xdr:rowOff>166255</xdr:rowOff>
    </xdr:from>
    <xdr:to>
      <xdr:col>3</xdr:col>
      <xdr:colOff>3999038</xdr:colOff>
      <xdr:row>9</xdr:row>
      <xdr:rowOff>2573483</xdr:rowOff>
    </xdr:to>
    <xdr:pic>
      <xdr:nvPicPr>
        <xdr:cNvPr id="17" name="図 16">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0516" y="1699780"/>
          <a:ext cx="5169747" cy="2578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2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editAs="oneCell">
    <xdr:from>
      <xdr:col>1</xdr:col>
      <xdr:colOff>190500</xdr:colOff>
      <xdr:row>26</xdr:row>
      <xdr:rowOff>76200</xdr:rowOff>
    </xdr:from>
    <xdr:to>
      <xdr:col>3</xdr:col>
      <xdr:colOff>4000500</xdr:colOff>
      <xdr:row>35</xdr:row>
      <xdr:rowOff>76200</xdr:rowOff>
    </xdr:to>
    <xdr:pic>
      <xdr:nvPicPr>
        <xdr:cNvPr id="7" name="図 6">
          <a:extLst>
            <a:ext uri="{FF2B5EF4-FFF2-40B4-BE49-F238E27FC236}">
              <a16:creationId xmlns:a16="http://schemas.microsoft.com/office/drawing/2014/main" id="{00000000-0008-0000-3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4448175"/>
          <a:ext cx="5876925" cy="154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114299</xdr:colOff>
      <xdr:row>35</xdr:row>
      <xdr:rowOff>133350</xdr:rowOff>
    </xdr:from>
    <xdr:ext cx="5981702" cy="150041"/>
    <xdr:sp macro="" textlink="">
      <xdr:nvSpPr>
        <xdr:cNvPr id="8" name="テキスト ボックス 7">
          <a:extLst>
            <a:ext uri="{FF2B5EF4-FFF2-40B4-BE49-F238E27FC236}">
              <a16:creationId xmlns:a16="http://schemas.microsoft.com/office/drawing/2014/main" id="{00000000-0008-0000-3200-000008000000}"/>
            </a:ext>
          </a:extLst>
        </xdr:cNvPr>
        <xdr:cNvSpPr txBox="1"/>
      </xdr:nvSpPr>
      <xdr:spPr>
        <a:xfrm>
          <a:off x="228599" y="7810500"/>
          <a:ext cx="5981702" cy="1500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a:solidFill>
                <a:schemeClr val="dk1"/>
              </a:solidFill>
              <a:effectLst/>
              <a:latin typeface="BIZ UDP明朝 Medium" panose="02020500000000000000" pitchFamily="18" charset="-128"/>
              <a:ea typeface="BIZ UDP明朝 Medium" panose="02020500000000000000" pitchFamily="18" charset="-128"/>
              <a:cs typeface="+mn-cs"/>
            </a:rPr>
            <a:t>出典：「目標設定型排出量取引制度における優良大規模事業所の認定ガイドライン（第一区分事業所）」を基に作成</a:t>
          </a:r>
          <a:endParaRPr kumimoji="1" lang="en-US" altLang="ja-JP" sz="900" b="0">
            <a:solidFill>
              <a:schemeClr val="dk1"/>
            </a:solidFill>
            <a:effectLst/>
            <a:latin typeface="BIZ UDP明朝 Medium" panose="02020500000000000000" pitchFamily="18" charset="-128"/>
            <a:ea typeface="BIZ UDP明朝 Medium" panose="02020500000000000000" pitchFamily="18" charset="-128"/>
            <a:cs typeface="+mn-cs"/>
          </a:endParaRPr>
        </a:p>
      </xdr:txBody>
    </xdr:sp>
    <xdr:clientData/>
  </xdr:oneCellAnchor>
  <xdr:twoCellAnchor>
    <xdr:from>
      <xdr:col>1</xdr:col>
      <xdr:colOff>0</xdr:colOff>
      <xdr:row>0</xdr:row>
      <xdr:rowOff>101600</xdr:rowOff>
    </xdr:from>
    <xdr:to>
      <xdr:col>2</xdr:col>
      <xdr:colOff>999000</xdr:colOff>
      <xdr:row>3</xdr:row>
      <xdr:rowOff>62450</xdr:rowOff>
    </xdr:to>
    <xdr:sp macro="" textlink="">
      <xdr:nvSpPr>
        <xdr:cNvPr id="5" name="角丸四角形 4">
          <a:hlinkClick xmlns:r="http://schemas.openxmlformats.org/officeDocument/2006/relationships" r:id="rId3" tooltip="前の番号へ"/>
          <a:extLst>
            <a:ext uri="{FF2B5EF4-FFF2-40B4-BE49-F238E27FC236}">
              <a16:creationId xmlns:a16="http://schemas.microsoft.com/office/drawing/2014/main" id="{00000000-0008-0000-3200-000005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6" name="角丸四角形 5">
          <a:hlinkClick xmlns:r="http://schemas.openxmlformats.org/officeDocument/2006/relationships" r:id="rId4" tooltip="次の番号へ"/>
          <a:extLst>
            <a:ext uri="{FF2B5EF4-FFF2-40B4-BE49-F238E27FC236}">
              <a16:creationId xmlns:a16="http://schemas.microsoft.com/office/drawing/2014/main" id="{00000000-0008-0000-3200-000006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3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33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4" name="角丸四角形 3">
          <a:hlinkClick xmlns:r="http://schemas.openxmlformats.org/officeDocument/2006/relationships" r:id="rId3" tooltip="次の番号へ"/>
          <a:extLst>
            <a:ext uri="{FF2B5EF4-FFF2-40B4-BE49-F238E27FC236}">
              <a16:creationId xmlns:a16="http://schemas.microsoft.com/office/drawing/2014/main" id="{00000000-0008-0000-3300-000004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3</xdr:col>
      <xdr:colOff>223837</xdr:colOff>
      <xdr:row>0</xdr:row>
      <xdr:rowOff>101600</xdr:rowOff>
    </xdr:from>
    <xdr:to>
      <xdr:col>3</xdr:col>
      <xdr:colOff>1909762</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3400-000002000000}"/>
            </a:ext>
          </a:extLst>
        </xdr:cNvPr>
        <xdr:cNvSpPr/>
      </xdr:nvSpPr>
      <xdr:spPr>
        <a:xfrm>
          <a:off x="2405062"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3" name="角丸四角形 2">
          <a:hlinkClick xmlns:r="http://schemas.openxmlformats.org/officeDocument/2006/relationships" r:id="rId2" tooltip="前の番号へ"/>
          <a:extLst>
            <a:ext uri="{FF2B5EF4-FFF2-40B4-BE49-F238E27FC236}">
              <a16:creationId xmlns:a16="http://schemas.microsoft.com/office/drawing/2014/main" id="{00000000-0008-0000-3400-000003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6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2</xdr:col>
      <xdr:colOff>65943</xdr:colOff>
      <xdr:row>10</xdr:row>
      <xdr:rowOff>102576</xdr:rowOff>
    </xdr:from>
    <xdr:to>
      <xdr:col>3</xdr:col>
      <xdr:colOff>2337800</xdr:colOff>
      <xdr:row>11</xdr:row>
      <xdr:rowOff>1450730</xdr:rowOff>
    </xdr:to>
    <xdr:pic>
      <xdr:nvPicPr>
        <xdr:cNvPr id="3" name="図 15">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1743" y="1293201"/>
          <a:ext cx="3652982" cy="1519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835805</xdr:colOff>
      <xdr:row>11</xdr:row>
      <xdr:rowOff>1852978</xdr:rowOff>
    </xdr:from>
    <xdr:to>
      <xdr:col>3</xdr:col>
      <xdr:colOff>3350405</xdr:colOff>
      <xdr:row>11</xdr:row>
      <xdr:rowOff>3694234</xdr:rowOff>
    </xdr:to>
    <xdr:pic>
      <xdr:nvPicPr>
        <xdr:cNvPr id="4" name="図 10">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1605" y="3215053"/>
          <a:ext cx="3895725" cy="1841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2309249</xdr:colOff>
      <xdr:row>10</xdr:row>
      <xdr:rowOff>128221</xdr:rowOff>
    </xdr:from>
    <xdr:to>
      <xdr:col>3</xdr:col>
      <xdr:colOff>4117732</xdr:colOff>
      <xdr:row>11</xdr:row>
      <xdr:rowOff>1125214</xdr:rowOff>
    </xdr:to>
    <xdr:grpSp>
      <xdr:nvGrpSpPr>
        <xdr:cNvPr id="5" name="グループ化 4">
          <a:extLst>
            <a:ext uri="{FF2B5EF4-FFF2-40B4-BE49-F238E27FC236}">
              <a16:creationId xmlns:a16="http://schemas.microsoft.com/office/drawing/2014/main" id="{00000000-0008-0000-0600-000005000000}"/>
            </a:ext>
          </a:extLst>
        </xdr:cNvPr>
        <xdr:cNvGrpSpPr/>
      </xdr:nvGrpSpPr>
      <xdr:grpSpPr>
        <a:xfrm>
          <a:off x="4490474" y="2004646"/>
          <a:ext cx="1808483" cy="1168443"/>
          <a:chOff x="4382768" y="1307856"/>
          <a:chExt cx="1808483" cy="1165512"/>
        </a:xfrm>
      </xdr:grpSpPr>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4356"/>
          <a:stretch/>
        </xdr:blipFill>
        <xdr:spPr bwMode="auto">
          <a:xfrm>
            <a:off x="4558812" y="1307856"/>
            <a:ext cx="1526882" cy="972185"/>
          </a:xfrm>
          <a:prstGeom prst="rect">
            <a:avLst/>
          </a:prstGeom>
          <a:ln>
            <a:noFill/>
          </a:ln>
          <a:extLst>
            <a:ext uri="{53640926-AAD7-44D8-BBD7-CCE9431645EC}">
              <a14:shadowObscured xmlns:a14="http://schemas.microsoft.com/office/drawing/2010/main"/>
            </a:ext>
          </a:extLst>
        </xdr:spPr>
      </xdr:pic>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4382768" y="2298320"/>
            <a:ext cx="1808483"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簡易型電流測定器</a:t>
            </a:r>
          </a:p>
        </xdr:txBody>
      </xdr:sp>
    </xdr:grpSp>
    <xdr:clientData/>
  </xdr:twoCellAnchor>
  <xdr:oneCellAnchor>
    <xdr:from>
      <xdr:col>2</xdr:col>
      <xdr:colOff>111173</xdr:colOff>
      <xdr:row>11</xdr:row>
      <xdr:rowOff>1533190</xdr:rowOff>
    </xdr:from>
    <xdr:ext cx="3588924" cy="175048"/>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796973" y="2895265"/>
          <a:ext cx="3588924"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事業所全体のエネルギー消費用状況の分析の例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oneCellAnchor>
    <xdr:from>
      <xdr:col>2</xdr:col>
      <xdr:colOff>23250</xdr:colOff>
      <xdr:row>11</xdr:row>
      <xdr:rowOff>3636017</xdr:rowOff>
    </xdr:from>
    <xdr:ext cx="5524499" cy="175048"/>
    <xdr:sp macro="" textlink="">
      <xdr:nvSpPr>
        <xdr:cNvPr id="9" name="テキスト ボックス 8">
          <a:extLst>
            <a:ext uri="{FF2B5EF4-FFF2-40B4-BE49-F238E27FC236}">
              <a16:creationId xmlns:a16="http://schemas.microsoft.com/office/drawing/2014/main" id="{00000000-0008-0000-0600-000009000000}"/>
            </a:ext>
          </a:extLst>
        </xdr:cNvPr>
        <xdr:cNvSpPr txBox="1"/>
      </xdr:nvSpPr>
      <xdr:spPr>
        <a:xfrm>
          <a:off x="709050" y="4998092"/>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空調のエネルギー消費用状況の分析の例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xdr:from>
      <xdr:col>3</xdr:col>
      <xdr:colOff>2515725</xdr:colOff>
      <xdr:row>0</xdr:row>
      <xdr:rowOff>101600</xdr:rowOff>
    </xdr:from>
    <xdr:to>
      <xdr:col>4</xdr:col>
      <xdr:colOff>0</xdr:colOff>
      <xdr:row>3</xdr:row>
      <xdr:rowOff>62450</xdr:rowOff>
    </xdr:to>
    <xdr:sp macro="" textlink="">
      <xdr:nvSpPr>
        <xdr:cNvPr id="10" name="角丸四角形 9">
          <a:hlinkClick xmlns:r="http://schemas.openxmlformats.org/officeDocument/2006/relationships" r:id="rId5" tooltip="次の番号へ"/>
          <a:extLst>
            <a:ext uri="{FF2B5EF4-FFF2-40B4-BE49-F238E27FC236}">
              <a16:creationId xmlns:a16="http://schemas.microsoft.com/office/drawing/2014/main" id="{00000000-0008-0000-0600-00000A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11" name="角丸四角形 10">
          <a:hlinkClick xmlns:r="http://schemas.openxmlformats.org/officeDocument/2006/relationships" r:id="rId6" tooltip="前の番号へ"/>
          <a:extLst>
            <a:ext uri="{FF2B5EF4-FFF2-40B4-BE49-F238E27FC236}">
              <a16:creationId xmlns:a16="http://schemas.microsoft.com/office/drawing/2014/main" id="{00000000-0008-0000-0600-00000B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7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oneCellAnchor>
    <xdr:from>
      <xdr:col>2</xdr:col>
      <xdr:colOff>6397</xdr:colOff>
      <xdr:row>8</xdr:row>
      <xdr:rowOff>2225585</xdr:rowOff>
    </xdr:from>
    <xdr:ext cx="5524499" cy="175048"/>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92197" y="3073310"/>
          <a:ext cx="5524499" cy="175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pPr algn="ctr"/>
          <a:r>
            <a:rPr kumimoji="1" lang="ja-JP" altLang="en-US" sz="1050" b="1">
              <a:solidFill>
                <a:schemeClr val="tx1"/>
              </a:solidFill>
              <a:latin typeface="BIZ UDP明朝 Medium" panose="02020500000000000000" pitchFamily="18" charset="-128"/>
              <a:ea typeface="BIZ UDP明朝 Medium" panose="02020500000000000000" pitchFamily="18" charset="-128"/>
            </a:rPr>
            <a:t>図　点検記録の例</a:t>
          </a:r>
          <a:endParaRPr kumimoji="1" lang="en-US" altLang="ja-JP" sz="1050" b="1">
            <a:solidFill>
              <a:schemeClr val="tx1"/>
            </a:solidFill>
            <a:latin typeface="BIZ UDP明朝 Medium" panose="02020500000000000000" pitchFamily="18" charset="-128"/>
            <a:ea typeface="BIZ UDP明朝 Medium" panose="02020500000000000000" pitchFamily="18" charset="-128"/>
          </a:endParaRPr>
        </a:p>
      </xdr:txBody>
    </xdr:sp>
    <xdr:clientData/>
  </xdr:oneCellAnchor>
  <xdr:twoCellAnchor editAs="oneCell">
    <xdr:from>
      <xdr:col>2</xdr:col>
      <xdr:colOff>695830</xdr:colOff>
      <xdr:row>8</xdr:row>
      <xdr:rowOff>74385</xdr:rowOff>
    </xdr:from>
    <xdr:to>
      <xdr:col>3</xdr:col>
      <xdr:colOff>3460337</xdr:colOff>
      <xdr:row>8</xdr:row>
      <xdr:rowOff>2200274</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381630" y="922110"/>
          <a:ext cx="4145632" cy="2125889"/>
        </a:xfrm>
        <a:prstGeom prst="rect">
          <a:avLst/>
        </a:prstGeom>
      </xdr:spPr>
    </xdr:pic>
    <xdr:clientData/>
  </xdr:twoCellAnchor>
  <xdr:twoCellAnchor>
    <xdr:from>
      <xdr:col>3</xdr:col>
      <xdr:colOff>2515725</xdr:colOff>
      <xdr:row>0</xdr:row>
      <xdr:rowOff>101600</xdr:rowOff>
    </xdr:from>
    <xdr:to>
      <xdr:col>4</xdr:col>
      <xdr:colOff>0</xdr:colOff>
      <xdr:row>3</xdr:row>
      <xdr:rowOff>62450</xdr:rowOff>
    </xdr:to>
    <xdr:sp macro="" textlink="">
      <xdr:nvSpPr>
        <xdr:cNvPr id="5" name="角丸四角形 4">
          <a:hlinkClick xmlns:r="http://schemas.openxmlformats.org/officeDocument/2006/relationships" r:id="rId3" tooltip="次の番号へ"/>
          <a:extLst>
            <a:ext uri="{FF2B5EF4-FFF2-40B4-BE49-F238E27FC236}">
              <a16:creationId xmlns:a16="http://schemas.microsoft.com/office/drawing/2014/main" id="{00000000-0008-0000-0700-000005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6" name="角丸四角形 5">
          <a:hlinkClick xmlns:r="http://schemas.openxmlformats.org/officeDocument/2006/relationships" r:id="rId4" tooltip="前の番号へ"/>
          <a:extLst>
            <a:ext uri="{FF2B5EF4-FFF2-40B4-BE49-F238E27FC236}">
              <a16:creationId xmlns:a16="http://schemas.microsoft.com/office/drawing/2014/main" id="{00000000-0008-0000-0700-000006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8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800-000003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8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223838</xdr:colOff>
      <xdr:row>0</xdr:row>
      <xdr:rowOff>101600</xdr:rowOff>
    </xdr:from>
    <xdr:to>
      <xdr:col>3</xdr:col>
      <xdr:colOff>1909763</xdr:colOff>
      <xdr:row>3</xdr:row>
      <xdr:rowOff>63500</xdr:rowOff>
    </xdr:to>
    <xdr:sp macro="" textlink="">
      <xdr:nvSpPr>
        <xdr:cNvPr id="2" name="角丸四角形 1">
          <a:hlinkClick xmlns:r="http://schemas.openxmlformats.org/officeDocument/2006/relationships" r:id="rId1" tooltip="点検シートに戻る"/>
          <a:extLst>
            <a:ext uri="{FF2B5EF4-FFF2-40B4-BE49-F238E27FC236}">
              <a16:creationId xmlns:a16="http://schemas.microsoft.com/office/drawing/2014/main" id="{00000000-0008-0000-0900-000002000000}"/>
            </a:ext>
          </a:extLst>
        </xdr:cNvPr>
        <xdr:cNvSpPr/>
      </xdr:nvSpPr>
      <xdr:spPr>
        <a:xfrm>
          <a:off x="2405063" y="101600"/>
          <a:ext cx="1685925" cy="47625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点検シートに戻る</a:t>
          </a:r>
        </a:p>
      </xdr:txBody>
    </xdr:sp>
    <xdr:clientData/>
  </xdr:twoCellAnchor>
  <xdr:twoCellAnchor>
    <xdr:from>
      <xdr:col>3</xdr:col>
      <xdr:colOff>2515725</xdr:colOff>
      <xdr:row>0</xdr:row>
      <xdr:rowOff>101600</xdr:rowOff>
    </xdr:from>
    <xdr:to>
      <xdr:col>4</xdr:col>
      <xdr:colOff>0</xdr:colOff>
      <xdr:row>3</xdr:row>
      <xdr:rowOff>62450</xdr:rowOff>
    </xdr:to>
    <xdr:sp macro="" textlink="">
      <xdr:nvSpPr>
        <xdr:cNvPr id="3" name="角丸四角形 2">
          <a:hlinkClick xmlns:r="http://schemas.openxmlformats.org/officeDocument/2006/relationships" r:id="rId2" tooltip="次の番号へ"/>
          <a:extLst>
            <a:ext uri="{FF2B5EF4-FFF2-40B4-BE49-F238E27FC236}">
              <a16:creationId xmlns:a16="http://schemas.microsoft.com/office/drawing/2014/main" id="{00000000-0008-0000-0900-000003000000}"/>
            </a:ext>
          </a:extLst>
        </xdr:cNvPr>
        <xdr:cNvSpPr/>
      </xdr:nvSpPr>
      <xdr:spPr>
        <a:xfrm>
          <a:off x="469695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次の番号へ</a:t>
          </a:r>
        </a:p>
      </xdr:txBody>
    </xdr:sp>
    <xdr:clientData/>
  </xdr:twoCellAnchor>
  <xdr:twoCellAnchor>
    <xdr:from>
      <xdr:col>1</xdr:col>
      <xdr:colOff>0</xdr:colOff>
      <xdr:row>0</xdr:row>
      <xdr:rowOff>101600</xdr:rowOff>
    </xdr:from>
    <xdr:to>
      <xdr:col>2</xdr:col>
      <xdr:colOff>999000</xdr:colOff>
      <xdr:row>3</xdr:row>
      <xdr:rowOff>62450</xdr:rowOff>
    </xdr:to>
    <xdr:sp macro="" textlink="">
      <xdr:nvSpPr>
        <xdr:cNvPr id="4" name="角丸四角形 3">
          <a:hlinkClick xmlns:r="http://schemas.openxmlformats.org/officeDocument/2006/relationships" r:id="rId3" tooltip="前の番号へ"/>
          <a:extLst>
            <a:ext uri="{FF2B5EF4-FFF2-40B4-BE49-F238E27FC236}">
              <a16:creationId xmlns:a16="http://schemas.microsoft.com/office/drawing/2014/main" id="{00000000-0008-0000-0900-000004000000}"/>
            </a:ext>
          </a:extLst>
        </xdr:cNvPr>
        <xdr:cNvSpPr/>
      </xdr:nvSpPr>
      <xdr:spPr>
        <a:xfrm>
          <a:off x="114300" y="101600"/>
          <a:ext cx="1684800" cy="475200"/>
        </a:xfrm>
        <a:prstGeom prst="roundRect">
          <a:avLst/>
        </a:prstGeom>
        <a:solidFill>
          <a:schemeClr val="accent1"/>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400">
              <a:latin typeface="BIZ UDPゴシック" panose="020B0400000000000000" pitchFamily="50" charset="-128"/>
              <a:ea typeface="BIZ UDPゴシック" panose="020B0400000000000000" pitchFamily="50" charset="-128"/>
            </a:rPr>
            <a:t>前の番号へ</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ctr"/>
      <a:lstStyle>
        <a:defPPr algn="ctr">
          <a:defRPr kumimoji="1" sz="1100"/>
        </a:defPPr>
      </a:lstStyle>
      <a:style>
        <a:lnRef idx="2">
          <a:schemeClr val="accent3">
            <a:shade val="50000"/>
          </a:schemeClr>
        </a:lnRef>
        <a:fillRef idx="1">
          <a:schemeClr val="accent3"/>
        </a:fillRef>
        <a:effectRef idx="0">
          <a:schemeClr val="accent3"/>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6" Type="http://schemas.openxmlformats.org/officeDocument/2006/relationships/comments" Target="../comments1.xml"/><Relationship Id="rId1" Type="http://schemas.openxmlformats.org/officeDocument/2006/relationships/hyperlink" Target="mailto:saitamaco2@chugai-tec.co.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Q154"/>
  <sheetViews>
    <sheetView showGridLines="0" showRowColHeaders="0" tabSelected="1" zoomScaleNormal="100" zoomScaleSheetLayoutView="100" workbookViewId="0">
      <selection activeCell="E20" sqref="E20:G20"/>
    </sheetView>
  </sheetViews>
  <sheetFormatPr defaultColWidth="9" defaultRowHeight="18"/>
  <cols>
    <col min="1" max="1" width="2.5" style="177" bestFit="1" customWidth="1"/>
    <col min="2" max="2" width="1.5" style="17" customWidth="1"/>
    <col min="3" max="3" width="4.08203125" style="18" customWidth="1"/>
    <col min="4" max="4" width="11.5" style="18" customWidth="1"/>
    <col min="5" max="5" width="11.5" style="35" customWidth="1"/>
    <col min="6" max="6" width="1.5" style="35" customWidth="1"/>
    <col min="7" max="7" width="15" style="35" customWidth="1"/>
    <col min="8" max="8" width="4.08203125" style="35" customWidth="1"/>
    <col min="9" max="9" width="5.5" style="18" customWidth="1"/>
    <col min="10" max="10" width="15.33203125" style="35" customWidth="1"/>
    <col min="11" max="11" width="8.75" style="35" customWidth="1"/>
    <col min="12" max="12" width="4.75" style="35" customWidth="1"/>
    <col min="13" max="13" width="4" style="35" customWidth="1"/>
    <col min="14" max="14" width="1.5" style="109" customWidth="1"/>
    <col min="15" max="16" width="5" style="17" hidden="1" customWidth="1"/>
    <col min="17" max="17" width="10.83203125" style="17" hidden="1" customWidth="1"/>
    <col min="18" max="22" width="11.33203125" style="17" hidden="1" customWidth="1"/>
    <col min="23" max="24" width="6.5" style="17" hidden="1" customWidth="1"/>
    <col min="25" max="35" width="9" style="17" hidden="1" customWidth="1"/>
    <col min="36" max="36" width="3.25" style="17" hidden="1" customWidth="1"/>
    <col min="37" max="43" width="9" style="17" hidden="1" customWidth="1"/>
    <col min="44" max="16384" width="9" style="109"/>
  </cols>
  <sheetData>
    <row r="1" spans="1:43" ht="7.5" customHeight="1"/>
    <row r="2" spans="1:43" ht="8.25" customHeight="1">
      <c r="B2" s="70"/>
      <c r="C2" s="71"/>
      <c r="D2" s="71"/>
      <c r="E2" s="72"/>
      <c r="F2" s="72"/>
      <c r="G2" s="72"/>
      <c r="H2" s="72"/>
      <c r="I2" s="71"/>
      <c r="J2" s="72"/>
      <c r="K2" s="72"/>
      <c r="L2" s="72"/>
      <c r="M2" s="72"/>
      <c r="N2" s="110"/>
    </row>
    <row r="3" spans="1:43" ht="37.5" customHeight="1">
      <c r="B3" s="73"/>
      <c r="C3" s="242" t="s">
        <v>464</v>
      </c>
      <c r="D3" s="242"/>
      <c r="E3" s="242"/>
      <c r="F3" s="242"/>
      <c r="G3" s="242"/>
      <c r="H3" s="242"/>
      <c r="I3" s="242"/>
      <c r="J3" s="242"/>
      <c r="K3" s="242"/>
      <c r="L3" s="242"/>
      <c r="M3" s="242"/>
      <c r="N3" s="111"/>
    </row>
    <row r="4" spans="1:43" ht="7.5" customHeight="1">
      <c r="B4" s="74"/>
      <c r="C4" s="93"/>
      <c r="D4" s="94"/>
      <c r="E4" s="94"/>
      <c r="F4" s="94"/>
      <c r="G4" s="94"/>
      <c r="H4" s="94"/>
      <c r="I4" s="94"/>
      <c r="J4" s="95"/>
      <c r="K4" s="95"/>
      <c r="L4" s="95"/>
      <c r="M4" s="96"/>
      <c r="N4" s="111"/>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row>
    <row r="5" spans="1:43" ht="27" customHeight="1">
      <c r="B5" s="74"/>
      <c r="C5" s="97" t="s">
        <v>15</v>
      </c>
      <c r="D5" s="20"/>
      <c r="E5" s="21"/>
      <c r="F5" s="21"/>
      <c r="G5" s="21"/>
      <c r="H5" s="21"/>
      <c r="I5" s="21"/>
      <c r="J5" s="22"/>
      <c r="K5" s="22"/>
      <c r="L5" s="22"/>
      <c r="M5" s="98"/>
      <c r="N5" s="111"/>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row>
    <row r="6" spans="1:43" ht="7.5" customHeight="1">
      <c r="B6" s="74"/>
      <c r="C6" s="99"/>
      <c r="D6" s="23"/>
      <c r="E6" s="24"/>
      <c r="F6" s="24"/>
      <c r="G6" s="24"/>
      <c r="H6" s="24"/>
      <c r="I6" s="24"/>
      <c r="J6" s="25"/>
      <c r="K6" s="25"/>
      <c r="L6" s="25"/>
      <c r="M6" s="100"/>
      <c r="N6" s="111"/>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row>
    <row r="7" spans="1:43" ht="18" customHeight="1">
      <c r="B7" s="74"/>
      <c r="C7" s="237" t="s">
        <v>695</v>
      </c>
      <c r="D7" s="26"/>
      <c r="E7" s="272" t="s">
        <v>236</v>
      </c>
      <c r="F7" s="273"/>
      <c r="G7" s="273"/>
      <c r="H7" s="273"/>
      <c r="I7" s="273"/>
      <c r="J7" s="273"/>
      <c r="K7" s="273"/>
      <c r="L7" s="28"/>
      <c r="M7" s="102"/>
      <c r="N7" s="111"/>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row>
    <row r="8" spans="1:43" ht="5.25" customHeight="1">
      <c r="B8" s="74"/>
      <c r="C8" s="237"/>
      <c r="D8" s="27"/>
      <c r="E8" s="27"/>
      <c r="F8" s="27"/>
      <c r="G8" s="27"/>
      <c r="H8" s="27"/>
      <c r="I8" s="27"/>
      <c r="J8" s="28"/>
      <c r="K8" s="28"/>
      <c r="L8" s="28"/>
      <c r="M8" s="102"/>
      <c r="N8" s="111"/>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row>
    <row r="9" spans="1:43" ht="18" customHeight="1">
      <c r="B9" s="74"/>
      <c r="C9" s="237" t="s">
        <v>696</v>
      </c>
      <c r="D9" s="29"/>
      <c r="E9" s="253" t="s">
        <v>244</v>
      </c>
      <c r="F9" s="253"/>
      <c r="G9" s="253"/>
      <c r="H9" s="253"/>
      <c r="I9" s="253"/>
      <c r="J9" s="253"/>
      <c r="K9" s="253"/>
      <c r="L9" s="225"/>
      <c r="M9" s="226"/>
      <c r="N9" s="111"/>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row>
    <row r="10" spans="1:43" ht="5.25" customHeight="1">
      <c r="B10" s="74"/>
      <c r="C10" s="237"/>
      <c r="D10" s="30"/>
      <c r="E10" s="27"/>
      <c r="F10" s="27"/>
      <c r="G10" s="27"/>
      <c r="H10" s="27"/>
      <c r="I10" s="27"/>
      <c r="J10" s="28"/>
      <c r="K10" s="28"/>
      <c r="L10" s="28"/>
      <c r="M10" s="102"/>
      <c r="N10" s="111"/>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row>
    <row r="11" spans="1:43">
      <c r="B11" s="74"/>
      <c r="C11" s="238" t="s">
        <v>697</v>
      </c>
      <c r="D11" s="255" t="s">
        <v>91</v>
      </c>
      <c r="E11" s="255"/>
      <c r="F11" s="255"/>
      <c r="G11" s="255"/>
      <c r="H11" s="255"/>
      <c r="I11" s="255"/>
      <c r="J11" s="255"/>
      <c r="K11" s="255"/>
      <c r="L11" s="223"/>
      <c r="M11" s="224"/>
      <c r="N11" s="111"/>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row>
    <row r="12" spans="1:43" ht="6" customHeight="1">
      <c r="B12" s="74"/>
      <c r="C12" s="101"/>
      <c r="D12" s="30"/>
      <c r="E12" s="27"/>
      <c r="F12" s="27"/>
      <c r="G12" s="27"/>
      <c r="H12" s="27"/>
      <c r="I12" s="27"/>
      <c r="J12" s="28"/>
      <c r="K12" s="28"/>
      <c r="L12" s="28"/>
      <c r="M12" s="102"/>
      <c r="N12" s="111"/>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row>
    <row r="13" spans="1:43" ht="18" customHeight="1">
      <c r="B13" s="75"/>
      <c r="C13" s="103"/>
      <c r="D13" s="31" t="s">
        <v>95</v>
      </c>
      <c r="E13" s="32"/>
      <c r="F13" s="32"/>
      <c r="G13" s="32"/>
      <c r="H13" s="32"/>
      <c r="I13" s="32"/>
      <c r="J13" s="33"/>
      <c r="K13" s="33"/>
      <c r="L13" s="33"/>
      <c r="M13" s="104"/>
      <c r="N13" s="111"/>
      <c r="O13" s="34"/>
      <c r="P13" s="34"/>
      <c r="Q13" s="19"/>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row>
    <row r="14" spans="1:43" ht="14" customHeight="1">
      <c r="A14" s="237" t="s">
        <v>695</v>
      </c>
      <c r="B14" s="75"/>
      <c r="C14" s="103"/>
      <c r="D14" s="32" t="s">
        <v>704</v>
      </c>
      <c r="E14" s="32"/>
      <c r="F14" s="32"/>
      <c r="G14" s="32"/>
      <c r="H14" s="32"/>
      <c r="I14" s="32"/>
      <c r="J14" s="33"/>
      <c r="K14" s="33"/>
      <c r="L14" s="33"/>
      <c r="M14" s="104"/>
      <c r="N14" s="111"/>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row>
    <row r="15" spans="1:43" ht="14" customHeight="1">
      <c r="A15" s="237"/>
      <c r="B15" s="75"/>
      <c r="C15" s="103"/>
      <c r="D15" s="144" t="s">
        <v>92</v>
      </c>
      <c r="E15" s="32" t="s">
        <v>691</v>
      </c>
      <c r="F15" s="32"/>
      <c r="G15" s="32"/>
      <c r="H15" s="32"/>
      <c r="I15" s="32"/>
      <c r="J15" s="33"/>
      <c r="K15" s="33"/>
      <c r="L15" s="33"/>
      <c r="M15" s="104"/>
      <c r="N15" s="111"/>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row>
    <row r="16" spans="1:43" ht="14" customHeight="1">
      <c r="A16" s="237" t="s">
        <v>696</v>
      </c>
      <c r="B16" s="75"/>
      <c r="C16" s="103"/>
      <c r="D16" s="144" t="s">
        <v>93</v>
      </c>
      <c r="E16" s="32" t="s">
        <v>692</v>
      </c>
      <c r="F16" s="32"/>
      <c r="G16" s="32"/>
      <c r="H16" s="32"/>
      <c r="I16" s="32"/>
      <c r="J16" s="33"/>
      <c r="K16" s="33"/>
      <c r="L16" s="33"/>
      <c r="M16" s="104"/>
      <c r="N16" s="111"/>
      <c r="O16" s="34"/>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row>
    <row r="17" spans="1:43" ht="14" customHeight="1">
      <c r="A17" s="237"/>
      <c r="B17" s="75"/>
      <c r="C17" s="103"/>
      <c r="D17" s="145" t="s">
        <v>94</v>
      </c>
      <c r="E17" s="236" t="s">
        <v>693</v>
      </c>
      <c r="F17" s="236"/>
      <c r="G17" s="236"/>
      <c r="H17" s="154"/>
      <c r="I17" s="227"/>
      <c r="J17" s="251" t="s">
        <v>694</v>
      </c>
      <c r="K17" s="251"/>
      <c r="L17" s="251"/>
      <c r="M17" s="252"/>
      <c r="N17" s="111"/>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row>
    <row r="18" spans="1:43" ht="18.75" customHeight="1">
      <c r="A18" s="238" t="s">
        <v>697</v>
      </c>
      <c r="B18" s="74"/>
      <c r="C18" s="105"/>
      <c r="D18" s="106"/>
      <c r="E18" s="106"/>
      <c r="F18" s="106"/>
      <c r="G18" s="106"/>
      <c r="H18" s="106"/>
      <c r="I18" s="106"/>
      <c r="J18" s="107"/>
      <c r="K18" s="107"/>
      <c r="L18" s="107"/>
      <c r="M18" s="108"/>
      <c r="N18" s="111"/>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row>
    <row r="19" spans="1:43" ht="9" customHeight="1">
      <c r="B19" s="73"/>
      <c r="C19" s="76"/>
      <c r="D19" s="76"/>
      <c r="E19" s="77"/>
      <c r="F19" s="77"/>
      <c r="G19" s="77"/>
      <c r="H19" s="77"/>
      <c r="I19" s="76"/>
      <c r="J19" s="77"/>
      <c r="K19" s="77"/>
      <c r="L19" s="77"/>
      <c r="M19" s="77"/>
      <c r="N19" s="111"/>
      <c r="R19" s="19"/>
    </row>
    <row r="20" spans="1:43" ht="21" customHeight="1">
      <c r="B20" s="78"/>
      <c r="C20" s="263" t="s">
        <v>2</v>
      </c>
      <c r="D20" s="263"/>
      <c r="E20" s="264"/>
      <c r="F20" s="265"/>
      <c r="G20" s="266"/>
      <c r="H20" s="257" t="s">
        <v>230</v>
      </c>
      <c r="I20" s="258"/>
      <c r="J20" s="248"/>
      <c r="K20" s="248"/>
      <c r="L20" s="248"/>
      <c r="M20" s="248"/>
      <c r="N20" s="111"/>
      <c r="O20" s="53"/>
      <c r="P20" s="53"/>
      <c r="Q20" s="19"/>
      <c r="R20" s="19"/>
      <c r="S20" s="19"/>
      <c r="T20" s="19"/>
      <c r="U20" s="19"/>
      <c r="V20" s="19"/>
      <c r="W20" s="50"/>
      <c r="X20" s="50"/>
      <c r="Y20" s="51"/>
      <c r="Z20" s="51"/>
      <c r="AA20" s="51"/>
      <c r="AB20" s="51"/>
      <c r="AC20" s="51"/>
      <c r="AD20" s="51"/>
      <c r="AE20" s="51"/>
      <c r="AF20" s="51"/>
      <c r="AG20" s="51"/>
      <c r="AH20" s="51"/>
      <c r="AI20" s="51"/>
      <c r="AJ20" s="51"/>
      <c r="AK20" s="51"/>
      <c r="AL20" s="51"/>
      <c r="AM20" s="51"/>
      <c r="AN20" s="51"/>
      <c r="AO20" s="51"/>
      <c r="AP20" s="51"/>
      <c r="AQ20" s="51"/>
    </row>
    <row r="21" spans="1:43" ht="21" customHeight="1">
      <c r="B21" s="78"/>
      <c r="C21" s="263" t="s">
        <v>3</v>
      </c>
      <c r="D21" s="263"/>
      <c r="E21" s="249"/>
      <c r="F21" s="249"/>
      <c r="G21" s="249"/>
      <c r="H21" s="249"/>
      <c r="I21" s="249"/>
      <c r="J21" s="249"/>
      <c r="K21" s="249"/>
      <c r="L21" s="249"/>
      <c r="M21" s="249"/>
      <c r="N21" s="111"/>
      <c r="O21" s="53"/>
      <c r="P21" s="53"/>
      <c r="Q21" s="19"/>
      <c r="R21" s="19"/>
      <c r="S21" s="19"/>
      <c r="T21" s="19"/>
      <c r="U21" s="19"/>
      <c r="V21" s="19"/>
      <c r="W21" s="50"/>
      <c r="X21" s="50"/>
      <c r="Y21" s="51"/>
      <c r="Z21" s="51"/>
      <c r="AA21" s="51"/>
      <c r="AB21" s="51"/>
      <c r="AC21" s="51"/>
      <c r="AD21" s="51"/>
      <c r="AE21" s="51"/>
      <c r="AF21" s="51"/>
      <c r="AG21" s="51"/>
      <c r="AH21" s="51"/>
      <c r="AI21" s="51"/>
      <c r="AJ21" s="51"/>
      <c r="AK21" s="51"/>
      <c r="AL21" s="51"/>
      <c r="AM21" s="51"/>
      <c r="AN21" s="51"/>
      <c r="AO21" s="51"/>
      <c r="AP21" s="51"/>
      <c r="AQ21" s="51"/>
    </row>
    <row r="22" spans="1:43" ht="21" customHeight="1">
      <c r="B22" s="78"/>
      <c r="C22" s="263" t="s">
        <v>106</v>
      </c>
      <c r="D22" s="263"/>
      <c r="E22" s="249"/>
      <c r="F22" s="249"/>
      <c r="G22" s="249"/>
      <c r="H22" s="249"/>
      <c r="I22" s="249"/>
      <c r="J22" s="249"/>
      <c r="K22" s="249"/>
      <c r="L22" s="249"/>
      <c r="M22" s="249"/>
      <c r="N22" s="111"/>
      <c r="O22" s="53"/>
      <c r="P22" s="53"/>
      <c r="Q22" s="19"/>
      <c r="R22" s="19"/>
      <c r="S22" s="19"/>
      <c r="T22" s="19"/>
      <c r="U22" s="19"/>
      <c r="V22" s="19"/>
      <c r="W22" s="50"/>
      <c r="X22" s="50"/>
      <c r="Y22" s="51"/>
      <c r="Z22" s="51"/>
      <c r="AA22" s="51"/>
      <c r="AB22" s="51"/>
      <c r="AC22" s="51"/>
      <c r="AD22" s="51"/>
      <c r="AE22" s="51"/>
      <c r="AF22" s="51"/>
      <c r="AG22" s="51"/>
      <c r="AH22" s="51"/>
      <c r="AI22" s="51"/>
      <c r="AJ22" s="51"/>
      <c r="AK22" s="51"/>
      <c r="AL22" s="51"/>
      <c r="AM22" s="51"/>
      <c r="AN22" s="51"/>
      <c r="AO22" s="51"/>
      <c r="AP22" s="51"/>
      <c r="AQ22" s="51"/>
    </row>
    <row r="23" spans="1:43" ht="21" customHeight="1">
      <c r="B23" s="78"/>
      <c r="C23" s="263" t="s">
        <v>107</v>
      </c>
      <c r="D23" s="263"/>
      <c r="E23" s="249"/>
      <c r="F23" s="249"/>
      <c r="G23" s="249"/>
      <c r="H23" s="249"/>
      <c r="I23" s="249"/>
      <c r="J23" s="249"/>
      <c r="K23" s="249"/>
      <c r="L23" s="249"/>
      <c r="M23" s="249"/>
      <c r="N23" s="111"/>
      <c r="O23" s="53"/>
      <c r="P23" s="53"/>
      <c r="Q23" s="19"/>
      <c r="R23" s="19"/>
      <c r="S23" s="19"/>
      <c r="T23" s="19"/>
      <c r="U23" s="19"/>
      <c r="V23" s="19"/>
      <c r="W23" s="50"/>
      <c r="X23" s="50"/>
      <c r="Y23" s="51"/>
      <c r="Z23" s="51"/>
      <c r="AA23" s="51"/>
      <c r="AB23" s="51"/>
      <c r="AC23" s="51"/>
      <c r="AD23" s="51"/>
      <c r="AE23" s="51"/>
      <c r="AF23" s="51"/>
      <c r="AG23" s="51"/>
      <c r="AH23" s="51"/>
      <c r="AI23" s="51"/>
      <c r="AJ23" s="51"/>
      <c r="AK23" s="51"/>
      <c r="AL23" s="51"/>
      <c r="AM23" s="51"/>
      <c r="AN23" s="51"/>
      <c r="AO23" s="51"/>
      <c r="AP23" s="51"/>
      <c r="AQ23" s="51"/>
    </row>
    <row r="24" spans="1:43" ht="21" customHeight="1">
      <c r="B24" s="78"/>
      <c r="C24" s="263" t="s">
        <v>234</v>
      </c>
      <c r="D24" s="263"/>
      <c r="E24" s="269"/>
      <c r="F24" s="270"/>
      <c r="G24" s="271"/>
      <c r="H24" s="267" t="s">
        <v>108</v>
      </c>
      <c r="I24" s="268"/>
      <c r="J24" s="250"/>
      <c r="K24" s="250"/>
      <c r="L24" s="250"/>
      <c r="M24" s="250"/>
      <c r="N24" s="111"/>
      <c r="O24" s="53"/>
      <c r="P24" s="53"/>
      <c r="Q24" s="19"/>
      <c r="R24" s="19"/>
      <c r="S24" s="19"/>
      <c r="T24" s="19"/>
      <c r="U24" s="19"/>
      <c r="V24" s="19"/>
      <c r="W24" s="50"/>
      <c r="X24" s="50"/>
      <c r="Y24" s="51"/>
      <c r="Z24" s="51"/>
      <c r="AA24" s="51"/>
      <c r="AB24" s="51"/>
      <c r="AC24" s="51"/>
      <c r="AD24" s="51"/>
      <c r="AE24" s="51"/>
      <c r="AF24" s="51"/>
      <c r="AG24" s="51"/>
      <c r="AH24" s="51"/>
      <c r="AI24" s="51"/>
      <c r="AJ24" s="51"/>
      <c r="AK24" s="51"/>
      <c r="AL24" s="51"/>
      <c r="AM24" s="51"/>
      <c r="AN24" s="51"/>
      <c r="AO24" s="51"/>
      <c r="AP24" s="51"/>
      <c r="AQ24" s="51"/>
    </row>
    <row r="25" spans="1:43" ht="9" customHeight="1">
      <c r="B25" s="79"/>
      <c r="C25" s="80"/>
      <c r="D25" s="80"/>
      <c r="E25" s="143"/>
      <c r="F25" s="143"/>
      <c r="G25" s="143"/>
      <c r="H25" s="152"/>
      <c r="I25" s="80"/>
      <c r="J25" s="143"/>
      <c r="K25" s="143"/>
      <c r="L25" s="152"/>
      <c r="M25" s="152"/>
      <c r="N25" s="111"/>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row>
    <row r="26" spans="1:43" ht="21.75" customHeight="1">
      <c r="B26" s="81"/>
      <c r="C26" s="239" t="s">
        <v>698</v>
      </c>
      <c r="D26" s="20"/>
      <c r="E26" s="82"/>
      <c r="F26" s="82"/>
      <c r="G26" s="82"/>
      <c r="H26" s="82"/>
      <c r="I26" s="20"/>
      <c r="J26" s="82"/>
      <c r="K26" s="82"/>
      <c r="L26" s="82"/>
      <c r="M26" s="82"/>
      <c r="N26" s="111"/>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row>
    <row r="27" spans="1:43" ht="18.75" customHeight="1">
      <c r="B27" s="74"/>
      <c r="C27" s="38" t="s">
        <v>14</v>
      </c>
      <c r="D27" s="255" t="s">
        <v>101</v>
      </c>
      <c r="E27" s="255"/>
      <c r="F27" s="255"/>
      <c r="G27" s="255"/>
      <c r="H27" s="255"/>
      <c r="I27" s="255"/>
      <c r="J27" s="255"/>
      <c r="K27" s="255"/>
      <c r="L27" s="255"/>
      <c r="M27" s="255"/>
      <c r="N27" s="111"/>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row>
    <row r="28" spans="1:43" ht="18.75" customHeight="1">
      <c r="B28" s="74"/>
      <c r="C28" s="38" t="s">
        <v>14</v>
      </c>
      <c r="D28" s="255" t="s">
        <v>246</v>
      </c>
      <c r="E28" s="255"/>
      <c r="F28" s="255"/>
      <c r="G28" s="255"/>
      <c r="H28" s="255"/>
      <c r="I28" s="255"/>
      <c r="J28" s="255"/>
      <c r="K28" s="255"/>
      <c r="L28" s="255"/>
      <c r="M28" s="255"/>
      <c r="N28" s="111"/>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row>
    <row r="29" spans="1:43" s="19" customFormat="1" ht="18" customHeight="1">
      <c r="B29" s="74"/>
      <c r="C29" s="38" t="s">
        <v>14</v>
      </c>
      <c r="D29" s="255" t="s">
        <v>524</v>
      </c>
      <c r="E29" s="255"/>
      <c r="F29" s="255"/>
      <c r="G29" s="255"/>
      <c r="H29" s="255"/>
      <c r="I29" s="255"/>
      <c r="J29" s="255"/>
      <c r="K29" s="255"/>
      <c r="L29" s="255"/>
      <c r="M29" s="255"/>
      <c r="N29" s="111"/>
      <c r="O29" s="36"/>
      <c r="P29" s="36"/>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row>
    <row r="30" spans="1:43" ht="18.75" customHeight="1">
      <c r="B30" s="74"/>
      <c r="C30" s="38" t="s">
        <v>14</v>
      </c>
      <c r="D30" s="255" t="s">
        <v>630</v>
      </c>
      <c r="E30" s="255"/>
      <c r="F30" s="255"/>
      <c r="G30" s="255"/>
      <c r="H30" s="255"/>
      <c r="I30" s="255"/>
      <c r="J30" s="255"/>
      <c r="K30" s="255"/>
      <c r="L30" s="255"/>
      <c r="M30" s="255"/>
      <c r="N30" s="111"/>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row>
    <row r="31" spans="1:43">
      <c r="B31" s="81"/>
      <c r="C31" s="39" t="s">
        <v>98</v>
      </c>
      <c r="D31" s="39" t="s">
        <v>99</v>
      </c>
      <c r="E31" s="142" t="s">
        <v>100</v>
      </c>
      <c r="F31" s="82"/>
      <c r="G31" s="256" t="s">
        <v>527</v>
      </c>
      <c r="H31" s="256"/>
      <c r="I31" s="256"/>
      <c r="J31" s="256"/>
      <c r="K31" s="256"/>
      <c r="L31" s="256"/>
      <c r="M31" s="256"/>
      <c r="N31" s="111"/>
      <c r="O31" s="37"/>
      <c r="P31" s="37"/>
      <c r="Q31" s="37" t="s">
        <v>103</v>
      </c>
      <c r="R31" s="56" t="s">
        <v>104</v>
      </c>
      <c r="S31" s="56" t="s">
        <v>105</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row>
    <row r="32" spans="1:43" ht="19.5" customHeight="1">
      <c r="B32" s="79"/>
      <c r="C32" s="146"/>
      <c r="D32" s="40" t="s">
        <v>97</v>
      </c>
      <c r="E32" s="176"/>
      <c r="F32" s="23"/>
      <c r="G32" s="247"/>
      <c r="H32" s="247"/>
      <c r="I32" s="247"/>
      <c r="J32" s="247"/>
      <c r="K32" s="247"/>
      <c r="L32" s="247"/>
      <c r="M32" s="247"/>
      <c r="N32" s="111"/>
      <c r="O32" s="36"/>
      <c r="P32" s="36"/>
      <c r="Q32" s="16" t="b">
        <v>0</v>
      </c>
      <c r="R32" s="168" t="s">
        <v>102</v>
      </c>
      <c r="S32" s="41"/>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row>
    <row r="33" spans="1:43" ht="19.5" customHeight="1">
      <c r="B33" s="79"/>
      <c r="C33" s="146"/>
      <c r="D33" s="40" t="s">
        <v>32</v>
      </c>
      <c r="E33" s="176"/>
      <c r="F33" s="23"/>
      <c r="G33" s="247"/>
      <c r="H33" s="247"/>
      <c r="I33" s="247"/>
      <c r="J33" s="247"/>
      <c r="K33" s="247"/>
      <c r="L33" s="247"/>
      <c r="M33" s="247"/>
      <c r="N33" s="111"/>
      <c r="O33" s="36"/>
      <c r="P33" s="36"/>
      <c r="Q33" s="16" t="b">
        <v>0</v>
      </c>
      <c r="R33" s="156">
        <v>0.05</v>
      </c>
      <c r="S33" s="168"/>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row>
    <row r="34" spans="1:43" ht="19.5" customHeight="1">
      <c r="B34" s="79"/>
      <c r="C34" s="146"/>
      <c r="D34" s="40" t="s">
        <v>205</v>
      </c>
      <c r="E34" s="176"/>
      <c r="F34" s="23"/>
      <c r="G34" s="247"/>
      <c r="H34" s="247"/>
      <c r="I34" s="247"/>
      <c r="J34" s="247"/>
      <c r="K34" s="247"/>
      <c r="L34" s="247"/>
      <c r="M34" s="247"/>
      <c r="N34" s="111"/>
      <c r="O34" s="36"/>
      <c r="P34" s="36"/>
      <c r="Q34" s="16" t="b">
        <v>0</v>
      </c>
      <c r="R34" s="156">
        <v>0.1</v>
      </c>
      <c r="S34" s="168"/>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row>
    <row r="35" spans="1:43" ht="19.5" customHeight="1">
      <c r="B35" s="79"/>
      <c r="C35" s="146"/>
      <c r="D35" s="40" t="s">
        <v>88</v>
      </c>
      <c r="E35" s="176"/>
      <c r="F35" s="23"/>
      <c r="G35" s="247"/>
      <c r="H35" s="247"/>
      <c r="I35" s="247"/>
      <c r="J35" s="247"/>
      <c r="K35" s="247"/>
      <c r="L35" s="247"/>
      <c r="M35" s="247"/>
      <c r="N35" s="111"/>
      <c r="O35" s="36"/>
      <c r="P35" s="36"/>
      <c r="Q35" s="16" t="b">
        <v>0</v>
      </c>
      <c r="R35" s="156">
        <v>0.15</v>
      </c>
      <c r="S35" s="168"/>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row>
    <row r="36" spans="1:43" ht="19.5" customHeight="1">
      <c r="B36" s="79"/>
      <c r="C36" s="146"/>
      <c r="D36" s="40" t="s">
        <v>217</v>
      </c>
      <c r="E36" s="176"/>
      <c r="F36" s="23"/>
      <c r="G36" s="247"/>
      <c r="H36" s="247"/>
      <c r="I36" s="247"/>
      <c r="J36" s="247"/>
      <c r="K36" s="247"/>
      <c r="L36" s="247"/>
      <c r="M36" s="247"/>
      <c r="N36" s="111"/>
      <c r="O36" s="36"/>
      <c r="P36" s="36"/>
      <c r="Q36" s="16" t="b">
        <v>0</v>
      </c>
      <c r="R36" s="156">
        <v>0.2</v>
      </c>
      <c r="S36" s="168"/>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row>
    <row r="37" spans="1:43" ht="19.5" customHeight="1">
      <c r="B37" s="79"/>
      <c r="C37" s="146"/>
      <c r="D37" s="40" t="s">
        <v>219</v>
      </c>
      <c r="E37" s="176"/>
      <c r="F37" s="23"/>
      <c r="G37" s="247"/>
      <c r="H37" s="247"/>
      <c r="I37" s="247"/>
      <c r="J37" s="247"/>
      <c r="K37" s="247"/>
      <c r="L37" s="247"/>
      <c r="M37" s="247"/>
      <c r="N37" s="111"/>
      <c r="O37" s="36"/>
      <c r="P37" s="36"/>
      <c r="Q37" s="16" t="b">
        <v>0</v>
      </c>
      <c r="R37" s="156">
        <v>0.25</v>
      </c>
      <c r="S37" s="168"/>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row>
    <row r="38" spans="1:43" ht="19.5" customHeight="1">
      <c r="B38" s="79"/>
      <c r="C38" s="146"/>
      <c r="D38" s="40" t="s">
        <v>38</v>
      </c>
      <c r="E38" s="176"/>
      <c r="F38" s="23"/>
      <c r="G38" s="247"/>
      <c r="H38" s="247"/>
      <c r="I38" s="247"/>
      <c r="J38" s="247"/>
      <c r="K38" s="247"/>
      <c r="L38" s="247"/>
      <c r="M38" s="247"/>
      <c r="N38" s="111"/>
      <c r="O38" s="36"/>
      <c r="P38" s="36"/>
      <c r="Q38" s="16" t="b">
        <v>0</v>
      </c>
      <c r="R38" s="156">
        <v>0.3</v>
      </c>
      <c r="S38" s="168"/>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row>
    <row r="39" spans="1:43" ht="19.5" customHeight="1">
      <c r="B39" s="79"/>
      <c r="C39" s="146"/>
      <c r="D39" s="40" t="s">
        <v>12</v>
      </c>
      <c r="E39" s="176"/>
      <c r="F39" s="23"/>
      <c r="G39" s="247"/>
      <c r="H39" s="247"/>
      <c r="I39" s="247"/>
      <c r="J39" s="247"/>
      <c r="K39" s="247"/>
      <c r="L39" s="247"/>
      <c r="M39" s="247"/>
      <c r="N39" s="111"/>
      <c r="O39" s="36"/>
      <c r="P39" s="36"/>
      <c r="Q39" s="16" t="b">
        <v>0</v>
      </c>
      <c r="R39" s="156">
        <v>0.35</v>
      </c>
      <c r="S39" s="42"/>
      <c r="T39" s="42"/>
      <c r="U39" s="36"/>
      <c r="V39" s="36"/>
      <c r="W39" s="36"/>
      <c r="X39" s="36"/>
      <c r="Y39" s="36"/>
      <c r="Z39" s="36"/>
      <c r="AA39" s="36"/>
      <c r="AB39" s="36"/>
      <c r="AC39" s="36"/>
      <c r="AD39" s="36"/>
      <c r="AE39" s="36"/>
      <c r="AF39" s="36"/>
      <c r="AG39" s="36"/>
      <c r="AH39" s="36"/>
      <c r="AI39" s="36"/>
      <c r="AJ39" s="36"/>
      <c r="AK39" s="36"/>
      <c r="AL39" s="36"/>
      <c r="AM39" s="36"/>
      <c r="AN39" s="36"/>
      <c r="AO39" s="36"/>
      <c r="AP39" s="36"/>
      <c r="AQ39" s="36"/>
    </row>
    <row r="40" spans="1:43" ht="19.5" customHeight="1">
      <c r="B40" s="79"/>
      <c r="C40" s="146"/>
      <c r="D40" s="40" t="s">
        <v>11</v>
      </c>
      <c r="E40" s="176"/>
      <c r="F40" s="23"/>
      <c r="G40" s="247"/>
      <c r="H40" s="247"/>
      <c r="I40" s="247"/>
      <c r="J40" s="247"/>
      <c r="K40" s="247"/>
      <c r="L40" s="247"/>
      <c r="M40" s="247"/>
      <c r="N40" s="111"/>
      <c r="O40" s="36"/>
      <c r="P40" s="36"/>
      <c r="Q40" s="16" t="b">
        <v>0</v>
      </c>
      <c r="R40" s="156">
        <v>0.4</v>
      </c>
      <c r="S40" s="42"/>
      <c r="T40" s="42"/>
      <c r="U40" s="36"/>
      <c r="V40" s="36"/>
      <c r="W40" s="36"/>
      <c r="X40" s="36"/>
      <c r="Y40" s="36"/>
      <c r="Z40" s="36"/>
      <c r="AA40" s="36"/>
      <c r="AB40" s="36"/>
      <c r="AC40" s="36"/>
      <c r="AD40" s="36"/>
      <c r="AE40" s="36"/>
      <c r="AF40" s="36"/>
      <c r="AG40" s="36"/>
      <c r="AH40" s="36"/>
      <c r="AI40" s="36"/>
      <c r="AJ40" s="36"/>
      <c r="AK40" s="36"/>
      <c r="AL40" s="36"/>
      <c r="AM40" s="36"/>
      <c r="AN40" s="36"/>
      <c r="AO40" s="36"/>
      <c r="AP40" s="36"/>
      <c r="AQ40" s="36"/>
    </row>
    <row r="41" spans="1:43" ht="19.5" customHeight="1">
      <c r="B41" s="79"/>
      <c r="C41" s="146"/>
      <c r="D41" s="40" t="s">
        <v>190</v>
      </c>
      <c r="E41" s="176"/>
      <c r="F41" s="23"/>
      <c r="G41" s="247"/>
      <c r="H41" s="247"/>
      <c r="I41" s="247"/>
      <c r="J41" s="247"/>
      <c r="K41" s="247"/>
      <c r="L41" s="247"/>
      <c r="M41" s="247"/>
      <c r="N41" s="111"/>
      <c r="O41" s="36"/>
      <c r="P41" s="36"/>
      <c r="Q41" s="16" t="b">
        <v>0</v>
      </c>
      <c r="R41" s="156">
        <v>0.45</v>
      </c>
      <c r="S41" s="42"/>
      <c r="T41" s="42"/>
      <c r="U41" s="36"/>
      <c r="V41" s="36"/>
      <c r="W41" s="36"/>
      <c r="X41" s="36"/>
      <c r="Y41" s="36"/>
      <c r="Z41" s="36"/>
      <c r="AA41" s="36"/>
      <c r="AB41" s="36"/>
      <c r="AC41" s="36"/>
      <c r="AD41" s="36"/>
      <c r="AE41" s="36"/>
      <c r="AF41" s="36"/>
      <c r="AG41" s="36"/>
      <c r="AH41" s="36"/>
      <c r="AI41" s="36"/>
      <c r="AJ41" s="36"/>
      <c r="AK41" s="36"/>
      <c r="AL41" s="36"/>
      <c r="AM41" s="36"/>
      <c r="AN41" s="36"/>
      <c r="AO41" s="36"/>
      <c r="AP41" s="36"/>
      <c r="AQ41" s="36"/>
    </row>
    <row r="42" spans="1:43">
      <c r="B42" s="79"/>
      <c r="C42" s="146"/>
      <c r="D42" s="40" t="s">
        <v>188</v>
      </c>
      <c r="E42" s="176"/>
      <c r="F42" s="23"/>
      <c r="G42" s="247"/>
      <c r="H42" s="247"/>
      <c r="I42" s="247"/>
      <c r="J42" s="247"/>
      <c r="K42" s="247"/>
      <c r="L42" s="247"/>
      <c r="M42" s="247"/>
      <c r="N42" s="111"/>
      <c r="O42" s="36"/>
      <c r="P42" s="36"/>
      <c r="Q42" s="16" t="b">
        <v>0</v>
      </c>
      <c r="R42" s="156">
        <v>0.5</v>
      </c>
      <c r="S42" s="42"/>
      <c r="T42" s="42"/>
      <c r="U42" s="36"/>
      <c r="V42" s="36"/>
      <c r="W42" s="36"/>
      <c r="X42" s="36"/>
      <c r="Y42" s="36"/>
      <c r="Z42" s="36"/>
      <c r="AA42" s="36"/>
      <c r="AB42" s="36"/>
      <c r="AC42" s="36"/>
      <c r="AD42" s="36"/>
      <c r="AE42" s="36"/>
      <c r="AF42" s="36"/>
      <c r="AG42" s="36"/>
      <c r="AH42" s="36"/>
      <c r="AI42" s="36"/>
      <c r="AJ42" s="36"/>
      <c r="AK42" s="36"/>
      <c r="AL42" s="36"/>
      <c r="AM42" s="36"/>
      <c r="AN42" s="36"/>
      <c r="AO42" s="36"/>
      <c r="AP42" s="36"/>
      <c r="AQ42" s="36"/>
    </row>
    <row r="43" spans="1:43" ht="7.5" customHeight="1">
      <c r="B43" s="79"/>
      <c r="C43" s="83"/>
      <c r="D43" s="83"/>
      <c r="E43" s="83"/>
      <c r="F43" s="143"/>
      <c r="G43" s="143"/>
      <c r="H43" s="152"/>
      <c r="I43" s="84"/>
      <c r="J43" s="143"/>
      <c r="K43" s="143"/>
      <c r="L43" s="152"/>
      <c r="M43" s="152"/>
      <c r="N43" s="111"/>
      <c r="O43" s="36"/>
      <c r="P43" s="36"/>
      <c r="Q43" s="36"/>
      <c r="R43" s="156">
        <v>0.55000000000000004</v>
      </c>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row>
    <row r="44" spans="1:43" ht="13.5" customHeight="1">
      <c r="B44" s="81"/>
      <c r="C44" s="239" t="s">
        <v>699</v>
      </c>
      <c r="D44" s="20"/>
      <c r="E44" s="82"/>
      <c r="F44" s="82"/>
      <c r="G44" s="82"/>
      <c r="H44" s="82"/>
      <c r="I44" s="20"/>
      <c r="J44" s="82"/>
      <c r="K44" s="82"/>
      <c r="L44" s="82"/>
      <c r="M44" s="82"/>
      <c r="N44" s="111"/>
      <c r="O44" s="37"/>
      <c r="P44" s="37"/>
      <c r="Q44" s="37"/>
      <c r="R44" s="156">
        <v>0.6</v>
      </c>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row>
    <row r="45" spans="1:43" s="37" customFormat="1">
      <c r="A45" s="178"/>
      <c r="B45" s="81"/>
      <c r="C45" s="239" t="s">
        <v>319</v>
      </c>
      <c r="D45" s="20"/>
      <c r="E45" s="82"/>
      <c r="F45" s="82"/>
      <c r="G45" s="82"/>
      <c r="H45" s="82"/>
      <c r="I45" s="20"/>
      <c r="J45" s="82"/>
      <c r="K45" s="82"/>
      <c r="L45" s="82"/>
      <c r="M45" s="82"/>
      <c r="N45" s="111"/>
      <c r="O45" s="36"/>
      <c r="P45" s="36"/>
      <c r="Q45" s="36"/>
      <c r="R45" s="156">
        <v>0.65</v>
      </c>
      <c r="S45" s="36"/>
      <c r="T45" s="36"/>
      <c r="U45" s="36"/>
      <c r="V45" s="36"/>
      <c r="W45" s="36"/>
      <c r="X45" s="36"/>
      <c r="Y45" s="36"/>
      <c r="Z45" s="36"/>
      <c r="AA45" s="36"/>
      <c r="AB45" s="36"/>
      <c r="AC45" s="36"/>
      <c r="AD45" s="36"/>
      <c r="AE45" s="36"/>
      <c r="AF45" s="36"/>
      <c r="AG45" s="36"/>
      <c r="AH45" s="36"/>
      <c r="AI45" s="36"/>
      <c r="AJ45" s="36"/>
      <c r="AK45" s="36"/>
      <c r="AL45" s="36"/>
      <c r="AM45" s="36"/>
      <c r="AN45" s="36"/>
      <c r="AO45" s="36"/>
    </row>
    <row r="46" spans="1:43" s="37" customFormat="1" ht="16.5" customHeight="1">
      <c r="A46" s="178"/>
      <c r="B46" s="81"/>
      <c r="C46" s="157" t="s">
        <v>275</v>
      </c>
      <c r="D46" s="255" t="s">
        <v>320</v>
      </c>
      <c r="E46" s="255"/>
      <c r="F46" s="255"/>
      <c r="G46" s="255"/>
      <c r="H46" s="255"/>
      <c r="I46" s="255"/>
      <c r="J46" s="255"/>
      <c r="K46" s="255"/>
      <c r="L46" s="255"/>
      <c r="M46" s="255"/>
      <c r="N46" s="111"/>
      <c r="O46" s="36"/>
      <c r="P46" s="36"/>
      <c r="Q46" s="36"/>
      <c r="R46" s="156">
        <v>0.7</v>
      </c>
      <c r="S46" s="36"/>
      <c r="T46" s="36"/>
      <c r="U46" s="36"/>
      <c r="V46" s="36"/>
      <c r="W46" s="36"/>
      <c r="X46" s="36"/>
      <c r="Y46" s="36"/>
      <c r="Z46" s="36"/>
      <c r="AA46" s="36"/>
      <c r="AB46" s="36"/>
      <c r="AC46" s="36"/>
      <c r="AD46" s="36"/>
      <c r="AE46" s="36"/>
      <c r="AF46" s="36"/>
      <c r="AG46" s="36"/>
      <c r="AH46" s="36"/>
      <c r="AI46" s="36"/>
      <c r="AJ46" s="36"/>
      <c r="AK46" s="36"/>
      <c r="AL46" s="36"/>
      <c r="AM46" s="36"/>
      <c r="AN46" s="36"/>
      <c r="AO46" s="36"/>
    </row>
    <row r="47" spans="1:43" s="37" customFormat="1" ht="16.5" customHeight="1">
      <c r="A47" s="178"/>
      <c r="B47" s="81"/>
      <c r="C47" s="85"/>
      <c r="D47" s="255"/>
      <c r="E47" s="255"/>
      <c r="F47" s="255"/>
      <c r="G47" s="255"/>
      <c r="H47" s="255"/>
      <c r="I47" s="255"/>
      <c r="J47" s="255"/>
      <c r="K47" s="255"/>
      <c r="L47" s="255"/>
      <c r="M47" s="255"/>
      <c r="N47" s="111"/>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row>
    <row r="48" spans="1:43" s="19" customFormat="1">
      <c r="A48" s="179"/>
      <c r="B48" s="74"/>
      <c r="C48" s="38"/>
      <c r="D48" s="274"/>
      <c r="E48" s="274"/>
      <c r="F48" s="274"/>
      <c r="G48" s="274"/>
      <c r="H48" s="274"/>
      <c r="I48" s="274"/>
      <c r="J48" s="274"/>
      <c r="K48" s="274"/>
      <c r="L48" s="274"/>
      <c r="M48" s="274"/>
      <c r="N48" s="111"/>
      <c r="O48" s="36"/>
      <c r="P48" s="36"/>
      <c r="Q48" s="155"/>
      <c r="S48" s="155"/>
      <c r="T48" s="155"/>
      <c r="U48" s="155"/>
      <c r="V48" s="155"/>
      <c r="W48" s="155"/>
      <c r="X48" s="155"/>
      <c r="Y48" s="155"/>
      <c r="Z48" s="155"/>
      <c r="AA48" s="155"/>
      <c r="AB48" s="155"/>
      <c r="AC48" s="155"/>
      <c r="AD48" s="155"/>
      <c r="AE48" s="155"/>
      <c r="AF48" s="155"/>
      <c r="AG48" s="155"/>
      <c r="AH48" s="155"/>
      <c r="AI48" s="155"/>
      <c r="AJ48" s="155"/>
      <c r="AK48" s="155"/>
      <c r="AL48" s="155"/>
      <c r="AM48" s="155"/>
      <c r="AN48" s="155"/>
      <c r="AO48" s="155"/>
    </row>
    <row r="49" spans="1:41" s="163" customFormat="1">
      <c r="A49" s="180"/>
      <c r="B49" s="158"/>
      <c r="C49" s="159" t="s">
        <v>321</v>
      </c>
      <c r="D49" s="261" t="s">
        <v>322</v>
      </c>
      <c r="E49" s="261"/>
      <c r="F49" s="261"/>
      <c r="G49" s="261"/>
      <c r="H49" s="159" t="s">
        <v>321</v>
      </c>
      <c r="I49" s="261" t="s">
        <v>322</v>
      </c>
      <c r="J49" s="261"/>
      <c r="K49" s="261"/>
      <c r="L49" s="261"/>
      <c r="M49" s="261"/>
      <c r="N49" s="160"/>
      <c r="O49" s="161"/>
      <c r="P49" s="161"/>
      <c r="Q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row>
    <row r="50" spans="1:41" s="19" customFormat="1">
      <c r="A50" s="179"/>
      <c r="B50" s="74"/>
      <c r="C50" s="164">
        <v>1</v>
      </c>
      <c r="D50" s="259"/>
      <c r="E50" s="259"/>
      <c r="F50" s="259"/>
      <c r="G50" s="259"/>
      <c r="H50" s="164">
        <v>6</v>
      </c>
      <c r="I50" s="259"/>
      <c r="J50" s="259"/>
      <c r="K50" s="259"/>
      <c r="L50" s="259"/>
      <c r="M50" s="259"/>
      <c r="N50" s="111"/>
      <c r="O50" s="36"/>
      <c r="P50" s="36"/>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c r="AN50" s="155"/>
      <c r="AO50" s="155"/>
    </row>
    <row r="51" spans="1:41" s="19" customFormat="1">
      <c r="A51" s="179"/>
      <c r="B51" s="74"/>
      <c r="C51" s="164">
        <v>2</v>
      </c>
      <c r="D51" s="259"/>
      <c r="E51" s="259"/>
      <c r="F51" s="259"/>
      <c r="G51" s="259"/>
      <c r="H51" s="164">
        <v>7</v>
      </c>
      <c r="I51" s="259"/>
      <c r="J51" s="259"/>
      <c r="K51" s="259"/>
      <c r="L51" s="259"/>
      <c r="M51" s="259"/>
      <c r="N51" s="111"/>
      <c r="O51" s="36"/>
      <c r="P51" s="36"/>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c r="AN51" s="155"/>
      <c r="AO51" s="155"/>
    </row>
    <row r="52" spans="1:41" s="19" customFormat="1">
      <c r="A52" s="179"/>
      <c r="B52" s="74"/>
      <c r="C52" s="164">
        <v>3</v>
      </c>
      <c r="D52" s="259"/>
      <c r="E52" s="259"/>
      <c r="F52" s="259"/>
      <c r="G52" s="259"/>
      <c r="H52" s="164">
        <v>8</v>
      </c>
      <c r="I52" s="259"/>
      <c r="J52" s="259"/>
      <c r="K52" s="259"/>
      <c r="L52" s="259"/>
      <c r="M52" s="259"/>
      <c r="N52" s="111"/>
      <c r="O52" s="36"/>
      <c r="P52" s="36"/>
      <c r="Q52" s="155"/>
      <c r="R52" s="155"/>
      <c r="S52" s="155"/>
      <c r="T52" s="155"/>
      <c r="U52" s="155"/>
      <c r="V52" s="155"/>
      <c r="W52" s="155"/>
      <c r="X52" s="155"/>
      <c r="Y52" s="155"/>
      <c r="Z52" s="155"/>
      <c r="AA52" s="155"/>
      <c r="AB52" s="155"/>
      <c r="AC52" s="155"/>
      <c r="AD52" s="155"/>
      <c r="AE52" s="155"/>
      <c r="AF52" s="155"/>
      <c r="AG52" s="155"/>
      <c r="AH52" s="155"/>
      <c r="AI52" s="155"/>
      <c r="AJ52" s="155"/>
      <c r="AK52" s="155"/>
      <c r="AL52" s="155"/>
      <c r="AM52" s="155"/>
      <c r="AN52" s="155"/>
      <c r="AO52" s="155"/>
    </row>
    <row r="53" spans="1:41" s="19" customFormat="1">
      <c r="A53" s="179"/>
      <c r="B53" s="74"/>
      <c r="C53" s="164">
        <v>4</v>
      </c>
      <c r="D53" s="259"/>
      <c r="E53" s="259"/>
      <c r="F53" s="259"/>
      <c r="G53" s="259"/>
      <c r="H53" s="164">
        <v>9</v>
      </c>
      <c r="I53" s="259"/>
      <c r="J53" s="259"/>
      <c r="K53" s="259"/>
      <c r="L53" s="259"/>
      <c r="M53" s="259"/>
      <c r="N53" s="111"/>
      <c r="O53" s="36"/>
      <c r="P53" s="36"/>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c r="AN53" s="155"/>
      <c r="AO53" s="155"/>
    </row>
    <row r="54" spans="1:41" s="19" customFormat="1">
      <c r="A54" s="179"/>
      <c r="B54" s="74"/>
      <c r="C54" s="164">
        <v>5</v>
      </c>
      <c r="D54" s="259"/>
      <c r="E54" s="259"/>
      <c r="F54" s="259"/>
      <c r="G54" s="259"/>
      <c r="H54" s="164">
        <v>10</v>
      </c>
      <c r="I54" s="259"/>
      <c r="J54" s="259"/>
      <c r="K54" s="259"/>
      <c r="L54" s="259"/>
      <c r="M54" s="259"/>
      <c r="N54" s="111"/>
      <c r="O54" s="36"/>
      <c r="P54" s="36"/>
      <c r="Q54" s="155"/>
      <c r="R54" s="155"/>
      <c r="S54" s="155"/>
      <c r="T54" s="155"/>
      <c r="U54" s="155"/>
      <c r="V54" s="155"/>
      <c r="W54" s="155"/>
      <c r="X54" s="155"/>
      <c r="Y54" s="155"/>
      <c r="Z54" s="155"/>
      <c r="AA54" s="155"/>
      <c r="AB54" s="155"/>
      <c r="AC54" s="155"/>
      <c r="AD54" s="155"/>
      <c r="AE54" s="155"/>
      <c r="AF54" s="155"/>
      <c r="AG54" s="155"/>
      <c r="AH54" s="155"/>
      <c r="AI54" s="155"/>
      <c r="AJ54" s="155"/>
      <c r="AK54" s="155"/>
      <c r="AL54" s="155"/>
      <c r="AM54" s="155"/>
      <c r="AN54" s="155"/>
      <c r="AO54" s="155"/>
    </row>
    <row r="55" spans="1:41" s="19" customFormat="1">
      <c r="A55" s="179"/>
      <c r="B55" s="74"/>
      <c r="C55" s="260" t="s">
        <v>323</v>
      </c>
      <c r="D55" s="260"/>
      <c r="E55" s="260"/>
      <c r="F55" s="260"/>
      <c r="G55" s="260"/>
      <c r="H55" s="260"/>
      <c r="I55" s="260"/>
      <c r="J55" s="260"/>
      <c r="K55" s="260"/>
      <c r="L55" s="260"/>
      <c r="M55" s="260"/>
      <c r="N55" s="111"/>
      <c r="O55" s="36"/>
      <c r="P55" s="36"/>
      <c r="Q55" s="155"/>
      <c r="R55" s="155"/>
      <c r="S55" s="155"/>
      <c r="T55" s="155"/>
      <c r="U55" s="155"/>
      <c r="V55" s="155"/>
      <c r="W55" s="155"/>
      <c r="X55" s="155"/>
      <c r="Y55" s="155"/>
      <c r="Z55" s="155"/>
      <c r="AA55" s="155"/>
      <c r="AB55" s="155"/>
      <c r="AC55" s="155"/>
      <c r="AD55" s="155"/>
      <c r="AE55" s="155"/>
      <c r="AF55" s="155"/>
      <c r="AG55" s="155"/>
      <c r="AH55" s="155"/>
      <c r="AI55" s="155"/>
      <c r="AJ55" s="155"/>
      <c r="AK55" s="155"/>
      <c r="AL55" s="155"/>
      <c r="AM55" s="155"/>
      <c r="AN55" s="155"/>
      <c r="AO55" s="155"/>
    </row>
    <row r="56" spans="1:41" s="19" customFormat="1">
      <c r="A56" s="179"/>
      <c r="B56" s="74"/>
      <c r="C56" s="260"/>
      <c r="D56" s="260"/>
      <c r="E56" s="260"/>
      <c r="F56" s="260"/>
      <c r="G56" s="260"/>
      <c r="H56" s="260"/>
      <c r="I56" s="260"/>
      <c r="J56" s="260"/>
      <c r="K56" s="260"/>
      <c r="L56" s="260"/>
      <c r="M56" s="260"/>
      <c r="N56" s="111"/>
      <c r="O56" s="36"/>
      <c r="P56" s="36"/>
      <c r="Q56" s="155"/>
      <c r="R56" s="155"/>
      <c r="S56" s="155"/>
      <c r="T56" s="155"/>
      <c r="U56" s="155"/>
      <c r="V56" s="155"/>
      <c r="W56" s="155"/>
      <c r="X56" s="155"/>
      <c r="Y56" s="155"/>
      <c r="Z56" s="155"/>
      <c r="AA56" s="155"/>
      <c r="AB56" s="155"/>
      <c r="AC56" s="155"/>
      <c r="AD56" s="155"/>
      <c r="AE56" s="155"/>
      <c r="AF56" s="155"/>
      <c r="AG56" s="155"/>
      <c r="AH56" s="155"/>
      <c r="AI56" s="155"/>
      <c r="AJ56" s="155"/>
      <c r="AK56" s="155"/>
      <c r="AL56" s="155"/>
      <c r="AM56" s="155"/>
      <c r="AN56" s="155"/>
      <c r="AO56" s="155"/>
    </row>
    <row r="57" spans="1:41" s="19" customFormat="1">
      <c r="A57" s="179"/>
      <c r="B57" s="74"/>
      <c r="C57" s="260"/>
      <c r="D57" s="260"/>
      <c r="E57" s="260"/>
      <c r="F57" s="260"/>
      <c r="G57" s="260"/>
      <c r="H57" s="260"/>
      <c r="I57" s="260"/>
      <c r="J57" s="260"/>
      <c r="K57" s="260"/>
      <c r="L57" s="260"/>
      <c r="M57" s="260"/>
      <c r="N57" s="111"/>
      <c r="O57" s="36"/>
      <c r="P57" s="36"/>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row>
    <row r="58" spans="1:41" s="19" customFormat="1" ht="9" customHeight="1">
      <c r="A58" s="179"/>
      <c r="B58" s="74"/>
      <c r="C58" s="38"/>
      <c r="D58" s="153"/>
      <c r="E58" s="153"/>
      <c r="F58" s="153"/>
      <c r="G58" s="153"/>
      <c r="H58" s="153"/>
      <c r="I58" s="153"/>
      <c r="J58" s="153"/>
      <c r="K58" s="153"/>
      <c r="L58" s="223"/>
      <c r="M58" s="223"/>
      <c r="N58" s="111"/>
      <c r="O58" s="36"/>
      <c r="P58" s="36"/>
      <c r="Q58" s="155"/>
      <c r="R58" s="155"/>
      <c r="S58" s="155"/>
      <c r="T58" s="155"/>
      <c r="U58" s="155"/>
      <c r="V58" s="155"/>
      <c r="W58" s="155"/>
      <c r="X58" s="155"/>
      <c r="Y58" s="155"/>
      <c r="Z58" s="155"/>
      <c r="AA58" s="155"/>
      <c r="AB58" s="155"/>
      <c r="AC58" s="155"/>
      <c r="AD58" s="155"/>
      <c r="AE58" s="155"/>
      <c r="AF58" s="155"/>
      <c r="AG58" s="155"/>
      <c r="AH58" s="155"/>
      <c r="AI58" s="155"/>
      <c r="AJ58" s="155"/>
      <c r="AK58" s="155"/>
      <c r="AL58" s="155"/>
      <c r="AM58" s="155"/>
      <c r="AN58" s="155"/>
      <c r="AO58" s="155"/>
    </row>
    <row r="59" spans="1:41" s="37" customFormat="1">
      <c r="A59" s="178"/>
      <c r="B59" s="81"/>
      <c r="C59" s="239" t="s">
        <v>324</v>
      </c>
      <c r="D59" s="20"/>
      <c r="E59" s="82"/>
      <c r="F59" s="82"/>
      <c r="G59" s="82"/>
      <c r="H59" s="82"/>
      <c r="I59" s="20"/>
      <c r="J59" s="82"/>
      <c r="K59" s="82"/>
      <c r="L59" s="82"/>
      <c r="M59" s="82"/>
      <c r="N59" s="111"/>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row>
    <row r="60" spans="1:41" s="37" customFormat="1" ht="15.75" customHeight="1">
      <c r="A60" s="178"/>
      <c r="B60" s="81"/>
      <c r="C60" s="157" t="s">
        <v>275</v>
      </c>
      <c r="D60" s="255" t="s">
        <v>325</v>
      </c>
      <c r="E60" s="255"/>
      <c r="F60" s="255"/>
      <c r="G60" s="255"/>
      <c r="H60" s="255"/>
      <c r="I60" s="255"/>
      <c r="J60" s="255"/>
      <c r="K60" s="255"/>
      <c r="L60" s="255"/>
      <c r="M60" s="255"/>
      <c r="N60" s="111"/>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row>
    <row r="61" spans="1:41" s="37" customFormat="1" ht="15.75" customHeight="1">
      <c r="A61" s="178"/>
      <c r="B61" s="81"/>
      <c r="C61" s="85"/>
      <c r="D61" s="255"/>
      <c r="E61" s="255"/>
      <c r="F61" s="255"/>
      <c r="G61" s="255"/>
      <c r="H61" s="255"/>
      <c r="I61" s="255"/>
      <c r="J61" s="255"/>
      <c r="K61" s="255"/>
      <c r="L61" s="255"/>
      <c r="M61" s="255"/>
      <c r="N61" s="111"/>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row>
    <row r="62" spans="1:41" s="19" customFormat="1" ht="15.75" customHeight="1">
      <c r="A62" s="179"/>
      <c r="B62" s="74"/>
      <c r="C62" s="38"/>
      <c r="D62" s="274"/>
      <c r="E62" s="274"/>
      <c r="F62" s="274"/>
      <c r="G62" s="274"/>
      <c r="H62" s="274"/>
      <c r="I62" s="274"/>
      <c r="J62" s="274"/>
      <c r="K62" s="274"/>
      <c r="L62" s="274"/>
      <c r="M62" s="274"/>
      <c r="N62" s="111"/>
      <c r="O62" s="36"/>
      <c r="P62" s="36"/>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row>
    <row r="63" spans="1:41" s="163" customFormat="1">
      <c r="A63" s="180"/>
      <c r="B63" s="158"/>
      <c r="C63" s="159" t="s">
        <v>326</v>
      </c>
      <c r="D63" s="261" t="s">
        <v>322</v>
      </c>
      <c r="E63" s="261"/>
      <c r="F63" s="261"/>
      <c r="G63" s="261"/>
      <c r="H63" s="159" t="s">
        <v>321</v>
      </c>
      <c r="I63" s="261" t="s">
        <v>322</v>
      </c>
      <c r="J63" s="261"/>
      <c r="K63" s="261"/>
      <c r="L63" s="261"/>
      <c r="M63" s="261"/>
      <c r="N63" s="160"/>
      <c r="O63" s="161"/>
      <c r="P63" s="161"/>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row>
    <row r="64" spans="1:41" s="19" customFormat="1">
      <c r="A64" s="179"/>
      <c r="B64" s="74"/>
      <c r="C64" s="164">
        <v>1</v>
      </c>
      <c r="D64" s="259"/>
      <c r="E64" s="259"/>
      <c r="F64" s="259"/>
      <c r="G64" s="259"/>
      <c r="H64" s="164">
        <v>11</v>
      </c>
      <c r="I64" s="259"/>
      <c r="J64" s="259"/>
      <c r="K64" s="259"/>
      <c r="L64" s="259"/>
      <c r="M64" s="259"/>
      <c r="N64" s="111"/>
      <c r="O64" s="36"/>
      <c r="P64" s="36"/>
      <c r="Q64" s="155"/>
      <c r="R64" s="155"/>
      <c r="S64" s="155"/>
      <c r="T64" s="155"/>
      <c r="U64" s="155"/>
      <c r="V64" s="155"/>
      <c r="W64" s="155"/>
      <c r="X64" s="155"/>
      <c r="Y64" s="155"/>
      <c r="Z64" s="155"/>
      <c r="AA64" s="155"/>
      <c r="AB64" s="155"/>
      <c r="AC64" s="155"/>
      <c r="AD64" s="155"/>
      <c r="AE64" s="155"/>
      <c r="AF64" s="155"/>
      <c r="AG64" s="155"/>
      <c r="AH64" s="155"/>
      <c r="AI64" s="155"/>
      <c r="AJ64" s="155"/>
      <c r="AK64" s="155"/>
      <c r="AL64" s="155"/>
      <c r="AM64" s="155"/>
      <c r="AN64" s="155"/>
      <c r="AO64" s="155"/>
    </row>
    <row r="65" spans="1:43" s="19" customFormat="1">
      <c r="A65" s="179"/>
      <c r="B65" s="74"/>
      <c r="C65" s="164">
        <v>2</v>
      </c>
      <c r="D65" s="259"/>
      <c r="E65" s="259"/>
      <c r="F65" s="259"/>
      <c r="G65" s="259"/>
      <c r="H65" s="164">
        <v>12</v>
      </c>
      <c r="I65" s="259"/>
      <c r="J65" s="259"/>
      <c r="K65" s="259"/>
      <c r="L65" s="259"/>
      <c r="M65" s="259"/>
      <c r="N65" s="111"/>
      <c r="O65" s="36"/>
      <c r="P65" s="36"/>
      <c r="Q65" s="155"/>
      <c r="R65" s="155"/>
      <c r="S65" s="155"/>
      <c r="T65" s="155"/>
      <c r="U65" s="155"/>
      <c r="V65" s="155"/>
      <c r="W65" s="155"/>
      <c r="X65" s="155"/>
      <c r="Y65" s="155"/>
      <c r="Z65" s="155"/>
      <c r="AA65" s="155"/>
      <c r="AB65" s="155"/>
      <c r="AC65" s="155"/>
      <c r="AD65" s="155"/>
      <c r="AE65" s="155"/>
      <c r="AF65" s="155"/>
      <c r="AG65" s="155"/>
      <c r="AH65" s="155"/>
      <c r="AI65" s="155"/>
      <c r="AJ65" s="155"/>
      <c r="AK65" s="155"/>
      <c r="AL65" s="155"/>
      <c r="AM65" s="155"/>
      <c r="AN65" s="155"/>
      <c r="AO65" s="155"/>
    </row>
    <row r="66" spans="1:43" s="19" customFormat="1">
      <c r="A66" s="179"/>
      <c r="B66" s="74"/>
      <c r="C66" s="164">
        <v>3</v>
      </c>
      <c r="D66" s="259"/>
      <c r="E66" s="259"/>
      <c r="F66" s="259"/>
      <c r="G66" s="259"/>
      <c r="H66" s="164">
        <v>13</v>
      </c>
      <c r="I66" s="259"/>
      <c r="J66" s="259"/>
      <c r="K66" s="259"/>
      <c r="L66" s="259"/>
      <c r="M66" s="259"/>
      <c r="N66" s="111"/>
      <c r="O66" s="36"/>
      <c r="P66" s="36"/>
      <c r="Q66" s="155"/>
      <c r="R66" s="155"/>
      <c r="S66" s="155"/>
      <c r="T66" s="155"/>
      <c r="U66" s="155"/>
      <c r="V66" s="155"/>
      <c r="W66" s="155"/>
      <c r="X66" s="155"/>
      <c r="Y66" s="155"/>
      <c r="Z66" s="155"/>
      <c r="AA66" s="155"/>
      <c r="AB66" s="155"/>
      <c r="AC66" s="155"/>
      <c r="AD66" s="155"/>
      <c r="AE66" s="155"/>
      <c r="AF66" s="155"/>
      <c r="AG66" s="155"/>
      <c r="AH66" s="155"/>
      <c r="AI66" s="155"/>
      <c r="AJ66" s="155"/>
      <c r="AK66" s="155"/>
      <c r="AL66" s="155"/>
      <c r="AM66" s="155"/>
      <c r="AN66" s="155"/>
      <c r="AO66" s="155"/>
    </row>
    <row r="67" spans="1:43" s="19" customFormat="1">
      <c r="A67" s="179"/>
      <c r="B67" s="74"/>
      <c r="C67" s="164">
        <v>4</v>
      </c>
      <c r="D67" s="259"/>
      <c r="E67" s="259"/>
      <c r="F67" s="259"/>
      <c r="G67" s="259"/>
      <c r="H67" s="164">
        <v>14</v>
      </c>
      <c r="I67" s="259"/>
      <c r="J67" s="259"/>
      <c r="K67" s="259"/>
      <c r="L67" s="259"/>
      <c r="M67" s="259"/>
      <c r="N67" s="111"/>
      <c r="O67" s="36"/>
      <c r="P67" s="36"/>
      <c r="Q67" s="155"/>
      <c r="R67" s="155"/>
      <c r="S67" s="155"/>
      <c r="T67" s="155"/>
      <c r="U67" s="155"/>
      <c r="V67" s="155"/>
      <c r="W67" s="155"/>
      <c r="X67" s="155"/>
      <c r="Y67" s="155"/>
      <c r="Z67" s="155"/>
      <c r="AA67" s="155"/>
      <c r="AB67" s="155"/>
      <c r="AC67" s="155"/>
      <c r="AD67" s="155"/>
      <c r="AE67" s="155"/>
      <c r="AF67" s="155"/>
      <c r="AG67" s="155"/>
      <c r="AH67" s="155"/>
      <c r="AI67" s="155"/>
      <c r="AJ67" s="155"/>
      <c r="AK67" s="155"/>
      <c r="AL67" s="155"/>
      <c r="AM67" s="155"/>
      <c r="AN67" s="155"/>
      <c r="AO67" s="155"/>
    </row>
    <row r="68" spans="1:43" s="19" customFormat="1">
      <c r="A68" s="179"/>
      <c r="B68" s="74"/>
      <c r="C68" s="164">
        <v>5</v>
      </c>
      <c r="D68" s="259"/>
      <c r="E68" s="259"/>
      <c r="F68" s="259"/>
      <c r="G68" s="259"/>
      <c r="H68" s="164">
        <v>15</v>
      </c>
      <c r="I68" s="259"/>
      <c r="J68" s="259"/>
      <c r="K68" s="259"/>
      <c r="L68" s="259"/>
      <c r="M68" s="259"/>
      <c r="N68" s="111"/>
      <c r="O68" s="36"/>
      <c r="P68" s="36"/>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row>
    <row r="69" spans="1:43" s="19" customFormat="1">
      <c r="A69" s="179"/>
      <c r="B69" s="74"/>
      <c r="C69" s="164">
        <v>6</v>
      </c>
      <c r="D69" s="259"/>
      <c r="E69" s="259"/>
      <c r="F69" s="259"/>
      <c r="G69" s="259"/>
      <c r="H69" s="164">
        <v>16</v>
      </c>
      <c r="I69" s="259"/>
      <c r="J69" s="259"/>
      <c r="K69" s="259"/>
      <c r="L69" s="259"/>
      <c r="M69" s="259"/>
      <c r="N69" s="111"/>
      <c r="O69" s="36"/>
      <c r="P69" s="36"/>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row>
    <row r="70" spans="1:43" s="19" customFormat="1">
      <c r="A70" s="179"/>
      <c r="B70" s="74"/>
      <c r="C70" s="164">
        <v>7</v>
      </c>
      <c r="D70" s="259"/>
      <c r="E70" s="259"/>
      <c r="F70" s="259"/>
      <c r="G70" s="259"/>
      <c r="H70" s="164">
        <v>17</v>
      </c>
      <c r="I70" s="259"/>
      <c r="J70" s="259"/>
      <c r="K70" s="259"/>
      <c r="L70" s="259"/>
      <c r="M70" s="259"/>
      <c r="N70" s="111"/>
      <c r="O70" s="36"/>
      <c r="P70" s="36"/>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c r="AO70" s="155"/>
    </row>
    <row r="71" spans="1:43" s="19" customFormat="1">
      <c r="A71" s="179"/>
      <c r="B71" s="74"/>
      <c r="C71" s="164">
        <v>8</v>
      </c>
      <c r="D71" s="259"/>
      <c r="E71" s="259"/>
      <c r="F71" s="259"/>
      <c r="G71" s="259"/>
      <c r="H71" s="164">
        <v>18</v>
      </c>
      <c r="I71" s="259"/>
      <c r="J71" s="259"/>
      <c r="K71" s="259"/>
      <c r="L71" s="259"/>
      <c r="M71" s="259"/>
      <c r="N71" s="111"/>
      <c r="O71" s="36"/>
      <c r="P71" s="36"/>
      <c r="Q71" s="155"/>
      <c r="R71" s="155"/>
      <c r="S71" s="155"/>
      <c r="T71" s="155"/>
      <c r="U71" s="155"/>
      <c r="V71" s="155"/>
      <c r="W71" s="155"/>
      <c r="X71" s="155"/>
      <c r="Y71" s="155"/>
      <c r="Z71" s="155"/>
      <c r="AA71" s="155"/>
      <c r="AB71" s="155"/>
      <c r="AC71" s="155"/>
      <c r="AD71" s="155"/>
      <c r="AE71" s="155"/>
      <c r="AF71" s="155"/>
      <c r="AG71" s="155"/>
      <c r="AH71" s="155"/>
      <c r="AI71" s="155"/>
      <c r="AJ71" s="155"/>
      <c r="AK71" s="155"/>
      <c r="AL71" s="155"/>
      <c r="AM71" s="155"/>
      <c r="AN71" s="155"/>
      <c r="AO71" s="155"/>
    </row>
    <row r="72" spans="1:43" s="19" customFormat="1">
      <c r="A72" s="179"/>
      <c r="B72" s="74"/>
      <c r="C72" s="164">
        <v>9</v>
      </c>
      <c r="D72" s="259"/>
      <c r="E72" s="259"/>
      <c r="F72" s="259"/>
      <c r="G72" s="259"/>
      <c r="H72" s="164">
        <v>19</v>
      </c>
      <c r="I72" s="259"/>
      <c r="J72" s="259"/>
      <c r="K72" s="259"/>
      <c r="L72" s="259"/>
      <c r="M72" s="259"/>
      <c r="N72" s="111"/>
      <c r="O72" s="36"/>
      <c r="P72" s="36"/>
      <c r="Q72" s="155"/>
      <c r="R72" s="155"/>
      <c r="S72" s="155"/>
      <c r="T72" s="155"/>
      <c r="U72" s="155"/>
      <c r="V72" s="155"/>
      <c r="W72" s="155"/>
      <c r="X72" s="155"/>
      <c r="Y72" s="155"/>
      <c r="Z72" s="155"/>
      <c r="AA72" s="155"/>
      <c r="AB72" s="155"/>
      <c r="AC72" s="155"/>
      <c r="AD72" s="155"/>
      <c r="AE72" s="155"/>
      <c r="AF72" s="155"/>
      <c r="AG72" s="155"/>
      <c r="AH72" s="155"/>
      <c r="AI72" s="155"/>
      <c r="AJ72" s="155"/>
      <c r="AK72" s="155"/>
      <c r="AL72" s="155"/>
      <c r="AM72" s="155"/>
      <c r="AN72" s="155"/>
      <c r="AO72" s="155"/>
    </row>
    <row r="73" spans="1:43" s="19" customFormat="1">
      <c r="A73" s="179"/>
      <c r="B73" s="74"/>
      <c r="C73" s="164">
        <v>10</v>
      </c>
      <c r="D73" s="259"/>
      <c r="E73" s="259"/>
      <c r="F73" s="259"/>
      <c r="G73" s="259"/>
      <c r="H73" s="164">
        <v>20</v>
      </c>
      <c r="I73" s="259"/>
      <c r="J73" s="259"/>
      <c r="K73" s="259"/>
      <c r="L73" s="259"/>
      <c r="M73" s="259"/>
      <c r="N73" s="111"/>
      <c r="O73" s="36"/>
      <c r="P73" s="36"/>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row>
    <row r="74" spans="1:43" s="19" customFormat="1">
      <c r="A74" s="179"/>
      <c r="B74" s="74"/>
      <c r="C74" s="260" t="s">
        <v>323</v>
      </c>
      <c r="D74" s="260"/>
      <c r="E74" s="260"/>
      <c r="F74" s="260"/>
      <c r="G74" s="260"/>
      <c r="H74" s="260"/>
      <c r="I74" s="260"/>
      <c r="J74" s="260"/>
      <c r="K74" s="260"/>
      <c r="L74" s="260"/>
      <c r="M74" s="260"/>
      <c r="N74" s="111"/>
      <c r="O74" s="36"/>
      <c r="P74" s="36"/>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row>
    <row r="75" spans="1:43" s="19" customFormat="1">
      <c r="A75" s="179"/>
      <c r="B75" s="74"/>
      <c r="C75" s="260"/>
      <c r="D75" s="260"/>
      <c r="E75" s="260"/>
      <c r="F75" s="260"/>
      <c r="G75" s="260"/>
      <c r="H75" s="260"/>
      <c r="I75" s="260"/>
      <c r="J75" s="260"/>
      <c r="K75" s="260"/>
      <c r="L75" s="260"/>
      <c r="M75" s="260"/>
      <c r="N75" s="111"/>
      <c r="O75" s="36"/>
      <c r="P75" s="36"/>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row>
    <row r="76" spans="1:43" s="19" customFormat="1">
      <c r="A76" s="179"/>
      <c r="B76" s="74"/>
      <c r="C76" s="260"/>
      <c r="D76" s="260"/>
      <c r="E76" s="260"/>
      <c r="F76" s="260"/>
      <c r="G76" s="260"/>
      <c r="H76" s="260"/>
      <c r="I76" s="260"/>
      <c r="J76" s="260"/>
      <c r="K76" s="260"/>
      <c r="L76" s="260"/>
      <c r="M76" s="260"/>
      <c r="N76" s="111"/>
      <c r="O76" s="36"/>
      <c r="P76" s="36"/>
      <c r="Q76" s="155"/>
      <c r="R76" s="155"/>
      <c r="S76" s="155"/>
      <c r="T76" s="155"/>
      <c r="U76" s="155"/>
      <c r="V76" s="155"/>
      <c r="W76" s="155"/>
      <c r="X76" s="155"/>
      <c r="Y76" s="155"/>
      <c r="Z76" s="155"/>
      <c r="AA76" s="155"/>
      <c r="AB76" s="155"/>
      <c r="AC76" s="155"/>
      <c r="AD76" s="155"/>
      <c r="AE76" s="155"/>
      <c r="AF76" s="155"/>
      <c r="AG76" s="155"/>
      <c r="AH76" s="155"/>
      <c r="AI76" s="155"/>
      <c r="AJ76" s="155"/>
      <c r="AK76" s="155"/>
      <c r="AL76" s="155"/>
      <c r="AM76" s="155"/>
      <c r="AN76" s="155"/>
      <c r="AO76" s="155"/>
    </row>
    <row r="77" spans="1:43" s="19" customFormat="1" ht="5.25" customHeight="1">
      <c r="A77" s="179"/>
      <c r="B77" s="74"/>
      <c r="C77" s="38"/>
      <c r="D77" s="183"/>
      <c r="E77" s="183"/>
      <c r="F77" s="183"/>
      <c r="G77" s="183"/>
      <c r="H77" s="183"/>
      <c r="I77" s="183"/>
      <c r="J77" s="183"/>
      <c r="K77" s="183"/>
      <c r="L77" s="223"/>
      <c r="M77" s="223"/>
      <c r="N77" s="111"/>
      <c r="O77" s="36"/>
      <c r="P77" s="36"/>
      <c r="Q77" s="155"/>
      <c r="R77" s="155"/>
      <c r="S77" s="155"/>
      <c r="T77" s="155"/>
      <c r="U77" s="155"/>
      <c r="V77" s="155"/>
      <c r="W77" s="155"/>
      <c r="X77" s="155"/>
      <c r="Y77" s="155"/>
      <c r="Z77" s="155"/>
      <c r="AA77" s="155"/>
      <c r="AB77" s="155"/>
      <c r="AC77" s="155"/>
      <c r="AD77" s="155"/>
      <c r="AE77" s="155"/>
      <c r="AF77" s="155"/>
      <c r="AG77" s="155"/>
      <c r="AH77" s="155"/>
      <c r="AI77" s="155"/>
      <c r="AJ77" s="155"/>
      <c r="AK77" s="155"/>
      <c r="AL77" s="155"/>
      <c r="AM77" s="155"/>
      <c r="AN77" s="155"/>
      <c r="AO77" s="155"/>
    </row>
    <row r="78" spans="1:43" s="37" customFormat="1">
      <c r="A78" s="178"/>
      <c r="B78" s="81"/>
      <c r="C78" s="239" t="s">
        <v>327</v>
      </c>
      <c r="D78" s="20"/>
      <c r="E78" s="82"/>
      <c r="F78" s="82"/>
      <c r="G78" s="82"/>
      <c r="H78" s="82"/>
      <c r="I78" s="20"/>
      <c r="J78" s="82"/>
      <c r="K78" s="82"/>
      <c r="L78" s="82"/>
      <c r="M78" s="82"/>
      <c r="N78" s="111"/>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row>
    <row r="79" spans="1:43" ht="15.75" customHeight="1">
      <c r="B79" s="81"/>
      <c r="C79" s="85" t="s">
        <v>14</v>
      </c>
      <c r="D79" s="253" t="s">
        <v>225</v>
      </c>
      <c r="E79" s="253"/>
      <c r="F79" s="253"/>
      <c r="G79" s="253"/>
      <c r="H79" s="253"/>
      <c r="I79" s="253"/>
      <c r="J79" s="253"/>
      <c r="K79" s="253"/>
      <c r="L79" s="225"/>
      <c r="M79" s="225"/>
      <c r="N79" s="111"/>
      <c r="O79" s="37"/>
      <c r="P79" s="37"/>
      <c r="Q79" s="37"/>
      <c r="R79" s="174"/>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row>
    <row r="80" spans="1:43" ht="15.75" customHeight="1">
      <c r="B80" s="81"/>
      <c r="C80" s="85" t="s">
        <v>14</v>
      </c>
      <c r="D80" s="255" t="s">
        <v>226</v>
      </c>
      <c r="E80" s="255"/>
      <c r="F80" s="255"/>
      <c r="G80" s="255"/>
      <c r="H80" s="255"/>
      <c r="I80" s="255"/>
      <c r="J80" s="255"/>
      <c r="K80" s="255"/>
      <c r="L80" s="223"/>
      <c r="M80" s="223"/>
      <c r="N80" s="111"/>
      <c r="O80" s="37"/>
      <c r="P80" s="37"/>
      <c r="Q80" s="37"/>
      <c r="R80" s="174"/>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row>
    <row r="81" spans="1:43" ht="15.75" customHeight="1">
      <c r="B81" s="81"/>
      <c r="C81" s="85" t="s">
        <v>14</v>
      </c>
      <c r="D81" s="253" t="s">
        <v>243</v>
      </c>
      <c r="E81" s="253"/>
      <c r="F81" s="253"/>
      <c r="G81" s="253"/>
      <c r="H81" s="253"/>
      <c r="I81" s="253"/>
      <c r="J81" s="253"/>
      <c r="K81" s="253"/>
      <c r="L81" s="225"/>
      <c r="M81" s="225"/>
      <c r="N81" s="111"/>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row>
    <row r="82" spans="1:43" ht="15.75" customHeight="1">
      <c r="B82" s="81"/>
      <c r="C82" s="85"/>
      <c r="D82" s="253"/>
      <c r="E82" s="253"/>
      <c r="F82" s="253"/>
      <c r="G82" s="253"/>
      <c r="H82" s="253"/>
      <c r="I82" s="253"/>
      <c r="J82" s="253"/>
      <c r="K82" s="253"/>
      <c r="L82" s="225"/>
      <c r="M82" s="225"/>
      <c r="N82" s="111"/>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row>
    <row r="83" spans="1:43" ht="7.5" customHeight="1">
      <c r="B83" s="78"/>
      <c r="C83" s="30"/>
      <c r="D83" s="30"/>
      <c r="E83" s="86"/>
      <c r="F83" s="86"/>
      <c r="G83" s="86"/>
      <c r="H83" s="86"/>
      <c r="I83" s="30"/>
      <c r="J83" s="86"/>
      <c r="K83" s="86"/>
      <c r="L83" s="86"/>
      <c r="M83" s="86"/>
      <c r="N83" s="11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row>
    <row r="84" spans="1:43" ht="26">
      <c r="B84" s="79"/>
      <c r="C84" s="142" t="s">
        <v>1</v>
      </c>
      <c r="D84" s="142" t="s">
        <v>96</v>
      </c>
      <c r="E84" s="245" t="s">
        <v>0</v>
      </c>
      <c r="F84" s="245"/>
      <c r="G84" s="245"/>
      <c r="H84" s="243" t="s">
        <v>89</v>
      </c>
      <c r="I84" s="243"/>
      <c r="J84" s="142" t="s">
        <v>109</v>
      </c>
      <c r="K84" s="147" t="s">
        <v>274</v>
      </c>
      <c r="L84" s="230" t="s">
        <v>686</v>
      </c>
      <c r="M84" s="231" t="s">
        <v>687</v>
      </c>
      <c r="N84" s="111"/>
      <c r="O84" s="173" t="s">
        <v>46</v>
      </c>
      <c r="P84" s="173"/>
      <c r="Q84" s="36" t="s">
        <v>454</v>
      </c>
      <c r="R84" s="36" t="s">
        <v>455</v>
      </c>
      <c r="S84" s="36" t="s">
        <v>456</v>
      </c>
      <c r="T84" s="36" t="s">
        <v>457</v>
      </c>
      <c r="U84" s="36" t="s">
        <v>4</v>
      </c>
      <c r="V84" s="36" t="s">
        <v>458</v>
      </c>
      <c r="W84" s="36"/>
      <c r="X84" s="262" t="s">
        <v>35</v>
      </c>
      <c r="Y84" s="262"/>
      <c r="Z84" s="262"/>
      <c r="AA84" s="262"/>
      <c r="AB84" s="262"/>
      <c r="AC84" s="262"/>
      <c r="AD84" s="262" t="s">
        <v>36</v>
      </c>
      <c r="AE84" s="262"/>
      <c r="AF84" s="262"/>
      <c r="AG84" s="262"/>
      <c r="AH84" s="262"/>
      <c r="AI84" s="262"/>
      <c r="AJ84" s="36"/>
      <c r="AK84" s="262" t="s">
        <v>90</v>
      </c>
      <c r="AL84" s="262"/>
      <c r="AM84" s="262"/>
      <c r="AN84" s="262"/>
      <c r="AO84" s="262"/>
      <c r="AP84" s="36"/>
      <c r="AQ84" s="36" t="s">
        <v>215</v>
      </c>
    </row>
    <row r="85" spans="1:43" ht="33" customHeight="1">
      <c r="A85" s="177">
        <v>1</v>
      </c>
      <c r="B85" s="87"/>
      <c r="C85" s="43">
        <f ca="1">IFERROR(OFFSET(C85,-1,0)+1,1)</f>
        <v>1</v>
      </c>
      <c r="D85" s="232" t="s">
        <v>28</v>
      </c>
      <c r="E85" s="241" t="s">
        <v>241</v>
      </c>
      <c r="F85" s="241"/>
      <c r="G85" s="241"/>
      <c r="H85" s="241"/>
      <c r="I85" s="241"/>
      <c r="J85" s="185"/>
      <c r="K85" s="233"/>
      <c r="L85" s="234" t="s">
        <v>688</v>
      </c>
      <c r="M85" s="234">
        <f>IF($AQ85=FALSE,"",$O85)</f>
        <v>1</v>
      </c>
      <c r="N85" s="111"/>
      <c r="O85" s="214">
        <f>IF(J85="",P85,IF(AQ85=FALSE,0,IFERROR(HLOOKUP(J85,Q85:$V$137,W85,FALSE),0)))</f>
        <v>1</v>
      </c>
      <c r="P85" s="214">
        <f>IF(J85="",1,"")</f>
        <v>1</v>
      </c>
      <c r="Q85" s="169" t="s">
        <v>328</v>
      </c>
      <c r="R85" s="169" t="s">
        <v>330</v>
      </c>
      <c r="S85" s="169" t="s">
        <v>332</v>
      </c>
      <c r="T85" s="169" t="s">
        <v>334</v>
      </c>
      <c r="U85" s="169" t="s">
        <v>336</v>
      </c>
      <c r="V85" s="44"/>
      <c r="W85" s="52">
        <v>51</v>
      </c>
      <c r="X85" s="57">
        <f>IF(Q85="","",COLUMN(X85)-COLUMN($X85)+1)</f>
        <v>1</v>
      </c>
      <c r="Y85" s="57">
        <f>IF(R85="","",COLUMN(Y85)-COLUMN($X85)+1)</f>
        <v>2</v>
      </c>
      <c r="Z85" s="57">
        <f t="shared" ref="Z85:AC100" si="0">IF(S85="","",COLUMN(Z85)-COLUMN($X85)+1)</f>
        <v>3</v>
      </c>
      <c r="AA85" s="57">
        <f t="shared" si="0"/>
        <v>4</v>
      </c>
      <c r="AB85" s="57">
        <f t="shared" si="0"/>
        <v>5</v>
      </c>
      <c r="AC85" s="57" t="str">
        <f>IF(V85="","",COLUMN(AC85)-COLUMN($X85)+1)</f>
        <v/>
      </c>
      <c r="AD85" s="58" t="str">
        <f>IF($AQ85=TRUE,IFERROR(INDEX($Q85:$V85,SMALL($X85:$AC85,COLUMN(AD85)-COLUMN($AD85)+1)),""),"")</f>
        <v>推進会議が月１回程度以上</v>
      </c>
      <c r="AE85" s="58" t="str">
        <f t="shared" ref="AE85:AI100" si="1">IF($AQ85=TRUE,IFERROR(INDEX($Q85:$V85,SMALL($X85:$AC85,COLUMN(AE85)-COLUMN($AD85)+1)),""),"")</f>
        <v>推進会議が3か月に１回程度</v>
      </c>
      <c r="AF85" s="58" t="str">
        <f t="shared" si="1"/>
        <v>推進会議が年に1回程度</v>
      </c>
      <c r="AG85" s="58" t="str">
        <f t="shared" si="1"/>
        <v>担当者会議が３か月に１回程度以上</v>
      </c>
      <c r="AH85" s="58" t="str">
        <f t="shared" si="1"/>
        <v>実施（把握）していない</v>
      </c>
      <c r="AI85" s="58" t="str">
        <f t="shared" si="1"/>
        <v/>
      </c>
      <c r="AJ85" s="52"/>
      <c r="AK85" s="59" t="s">
        <v>206</v>
      </c>
      <c r="AL85" s="59" t="s">
        <v>207</v>
      </c>
      <c r="AM85" s="59"/>
      <c r="AN85" s="59"/>
      <c r="AO85" s="59"/>
      <c r="AP85" s="52"/>
      <c r="AQ85" s="52" t="b">
        <f>IFERROR(INDEX($Q$32:$Q$42,MATCH(D85,$D$32:$D$42,0)),TRUE)</f>
        <v>1</v>
      </c>
    </row>
    <row r="86" spans="1:43" ht="33" customHeight="1">
      <c r="A86" s="177">
        <v>1</v>
      </c>
      <c r="B86" s="87"/>
      <c r="C86" s="43">
        <f ca="1">IFERROR(OFFSET(C86,-1,0)+1,1)</f>
        <v>2</v>
      </c>
      <c r="D86" s="232" t="s">
        <v>28</v>
      </c>
      <c r="E86" s="241" t="s">
        <v>276</v>
      </c>
      <c r="F86" s="241"/>
      <c r="G86" s="241"/>
      <c r="H86" s="241"/>
      <c r="I86" s="241"/>
      <c r="J86" s="185"/>
      <c r="K86" s="233"/>
      <c r="L86" s="234" t="s">
        <v>688</v>
      </c>
      <c r="M86" s="234">
        <f t="shared" ref="M86:M134" si="2">IF($AQ86=FALSE,"",$O86)</f>
        <v>1</v>
      </c>
      <c r="N86" s="111"/>
      <c r="O86" s="214">
        <f>IF(J86="",P86,IF(AQ86=FALSE,0,IFERROR(HLOOKUP(J86,Q86:$V$137,W86,FALSE),0)))</f>
        <v>1</v>
      </c>
      <c r="P86" s="214">
        <f>IF(J86="",1,"")</f>
        <v>1</v>
      </c>
      <c r="Q86" s="165" t="s">
        <v>338</v>
      </c>
      <c r="R86" s="165" t="s">
        <v>468</v>
      </c>
      <c r="S86" s="181" t="s">
        <v>470</v>
      </c>
      <c r="T86" s="181" t="s">
        <v>339</v>
      </c>
      <c r="U86" s="165" t="s">
        <v>518</v>
      </c>
      <c r="V86" s="44"/>
      <c r="W86" s="52">
        <v>50</v>
      </c>
      <c r="X86" s="57">
        <f t="shared" ref="X86:AC134" si="3">IF(Q86="","",COLUMN(X86)-COLUMN($X86)+1)</f>
        <v>1</v>
      </c>
      <c r="Y86" s="57">
        <f t="shared" si="3"/>
        <v>2</v>
      </c>
      <c r="Z86" s="57">
        <f t="shared" si="0"/>
        <v>3</v>
      </c>
      <c r="AA86" s="57">
        <f t="shared" si="0"/>
        <v>4</v>
      </c>
      <c r="AB86" s="57">
        <f t="shared" si="0"/>
        <v>5</v>
      </c>
      <c r="AC86" s="57" t="str">
        <f t="shared" si="0"/>
        <v/>
      </c>
      <c r="AD86" s="58" t="str">
        <f t="shared" ref="AD86:AI117" si="4">IF($AQ86=TRUE,IFERROR(INDEX($Q86:$V86,SMALL($X86:$AC86,COLUMN(AD86)-COLUMN($AD86)+1)),""),"")</f>
        <v>詳細な改善計画の効果検証・見直し</v>
      </c>
      <c r="AE86" s="58" t="str">
        <f t="shared" si="1"/>
        <v>詳細な改善計画の実施</v>
      </c>
      <c r="AF86" s="58" t="str">
        <f t="shared" si="1"/>
        <v>詳細な改善計画の策定</v>
      </c>
      <c r="AG86" s="58" t="str">
        <f t="shared" si="1"/>
        <v>計画書の情報共有</v>
      </c>
      <c r="AH86" s="58" t="str">
        <f t="shared" si="1"/>
        <v>計画書の提出のみ</v>
      </c>
      <c r="AI86" s="58" t="str">
        <f t="shared" si="1"/>
        <v/>
      </c>
      <c r="AJ86" s="52"/>
      <c r="AK86" s="59" t="s">
        <v>206</v>
      </c>
      <c r="AL86" s="59" t="s">
        <v>207</v>
      </c>
      <c r="AM86" s="59"/>
      <c r="AN86" s="59"/>
      <c r="AO86" s="59"/>
      <c r="AP86" s="52"/>
      <c r="AQ86" s="52" t="b">
        <f t="shared" ref="AQ86:AQ134" si="5">IFERROR(INDEX($Q$32:$Q$42,MATCH(D86,$D$32:$D$42,0)),TRUE)</f>
        <v>1</v>
      </c>
    </row>
    <row r="87" spans="1:43" ht="33" customHeight="1">
      <c r="A87" s="177">
        <v>1</v>
      </c>
      <c r="B87" s="87"/>
      <c r="C87" s="43">
        <f t="shared" ref="C87:C134" ca="1" si="6">IFERROR(OFFSET(C87,-1,0)+1,1)</f>
        <v>3</v>
      </c>
      <c r="D87" s="232" t="s">
        <v>245</v>
      </c>
      <c r="E87" s="241" t="s">
        <v>277</v>
      </c>
      <c r="F87" s="241"/>
      <c r="G87" s="241"/>
      <c r="H87" s="241"/>
      <c r="I87" s="241"/>
      <c r="J87" s="222"/>
      <c r="K87" s="233"/>
      <c r="L87" s="234" t="s">
        <v>688</v>
      </c>
      <c r="M87" s="234">
        <f t="shared" si="2"/>
        <v>1</v>
      </c>
      <c r="N87" s="111"/>
      <c r="O87" s="214">
        <f>IF(J87="",P87,IF(AQ87=FALSE,0,IFERROR(HLOOKUP(J87,Q87:$V$137,W87,FALSE),0)))</f>
        <v>1</v>
      </c>
      <c r="P87" s="214">
        <f>IF(J87="",1,"")</f>
        <v>1</v>
      </c>
      <c r="Q87" s="170" t="s">
        <v>340</v>
      </c>
      <c r="R87" s="165" t="s">
        <v>519</v>
      </c>
      <c r="S87" s="170" t="s">
        <v>343</v>
      </c>
      <c r="T87" s="170"/>
      <c r="U87" s="169" t="s">
        <v>336</v>
      </c>
      <c r="V87" s="44"/>
      <c r="W87" s="52">
        <v>49</v>
      </c>
      <c r="X87" s="57">
        <f t="shared" si="3"/>
        <v>1</v>
      </c>
      <c r="Y87" s="57">
        <f t="shared" si="3"/>
        <v>2</v>
      </c>
      <c r="Z87" s="57">
        <f t="shared" si="0"/>
        <v>3</v>
      </c>
      <c r="AA87" s="57" t="str">
        <f t="shared" si="0"/>
        <v/>
      </c>
      <c r="AB87" s="57">
        <f t="shared" si="0"/>
        <v>5</v>
      </c>
      <c r="AC87" s="57" t="str">
        <f t="shared" si="0"/>
        <v/>
      </c>
      <c r="AD87" s="58" t="str">
        <f t="shared" si="4"/>
        <v>台帳を活用している</v>
      </c>
      <c r="AE87" s="58" t="str">
        <f t="shared" si="1"/>
        <v>台帳を整備している</v>
      </c>
      <c r="AF87" s="58" t="str">
        <f t="shared" si="1"/>
        <v>設備の状況を把握できる</v>
      </c>
      <c r="AG87" s="58" t="str">
        <f t="shared" si="1"/>
        <v>実施（把握）していない</v>
      </c>
      <c r="AH87" s="58" t="str">
        <f t="shared" si="1"/>
        <v/>
      </c>
      <c r="AI87" s="58" t="str">
        <f t="shared" si="1"/>
        <v/>
      </c>
      <c r="AJ87" s="52"/>
      <c r="AK87" s="59" t="s">
        <v>206</v>
      </c>
      <c r="AL87" s="59" t="s">
        <v>207</v>
      </c>
      <c r="AM87" s="59"/>
      <c r="AN87" s="59"/>
      <c r="AO87" s="59"/>
      <c r="AP87" s="52"/>
      <c r="AQ87" s="52" t="b">
        <f t="shared" si="5"/>
        <v>1</v>
      </c>
    </row>
    <row r="88" spans="1:43" ht="33" customHeight="1">
      <c r="A88" s="177">
        <v>1</v>
      </c>
      <c r="B88" s="87"/>
      <c r="C88" s="43">
        <f t="shared" ca="1" si="6"/>
        <v>4</v>
      </c>
      <c r="D88" s="232" t="s">
        <v>28</v>
      </c>
      <c r="E88" s="244" t="s">
        <v>409</v>
      </c>
      <c r="F88" s="244"/>
      <c r="G88" s="244"/>
      <c r="H88" s="244"/>
      <c r="I88" s="244"/>
      <c r="J88" s="222"/>
      <c r="K88" s="233"/>
      <c r="L88" s="234" t="s">
        <v>688</v>
      </c>
      <c r="M88" s="234">
        <f t="shared" si="2"/>
        <v>1</v>
      </c>
      <c r="N88" s="111"/>
      <c r="O88" s="214">
        <f>IF(J88="",P88,IF(AQ88=FALSE,0,IFERROR(HLOOKUP(J88,Q88:$V$137,W88,FALSE),0)))</f>
        <v>1</v>
      </c>
      <c r="P88" s="214">
        <f>IF(J88="",1,"")</f>
        <v>1</v>
      </c>
      <c r="Q88" s="169" t="s">
        <v>346</v>
      </c>
      <c r="R88" s="169" t="s">
        <v>348</v>
      </c>
      <c r="S88" s="169" t="s">
        <v>350</v>
      </c>
      <c r="T88" s="169" t="s">
        <v>352</v>
      </c>
      <c r="U88" s="169" t="s">
        <v>354</v>
      </c>
      <c r="V88" s="44"/>
      <c r="W88" s="52">
        <v>48</v>
      </c>
      <c r="X88" s="57">
        <f t="shared" si="3"/>
        <v>1</v>
      </c>
      <c r="Y88" s="57">
        <f t="shared" si="3"/>
        <v>2</v>
      </c>
      <c r="Z88" s="57">
        <f t="shared" si="0"/>
        <v>3</v>
      </c>
      <c r="AA88" s="57">
        <f t="shared" si="0"/>
        <v>4</v>
      </c>
      <c r="AB88" s="57">
        <f t="shared" si="0"/>
        <v>5</v>
      </c>
      <c r="AC88" s="57" t="str">
        <f t="shared" si="0"/>
        <v/>
      </c>
      <c r="AD88" s="58" t="str">
        <f t="shared" si="4"/>
        <v>機器の効率管理</v>
      </c>
      <c r="AE88" s="58" t="str">
        <f t="shared" si="1"/>
        <v>系統・用途ごとに計測</v>
      </c>
      <c r="AF88" s="58" t="str">
        <f t="shared" si="1"/>
        <v>系統・用途ごとに推計</v>
      </c>
      <c r="AG88" s="58" t="str">
        <f t="shared" si="1"/>
        <v>機器ごとに把握</v>
      </c>
      <c r="AH88" s="58" t="str">
        <f t="shared" si="1"/>
        <v>事業所全体で把握</v>
      </c>
      <c r="AI88" s="58" t="str">
        <f t="shared" si="1"/>
        <v/>
      </c>
      <c r="AJ88" s="52"/>
      <c r="AK88" s="59" t="s">
        <v>206</v>
      </c>
      <c r="AL88" s="59" t="s">
        <v>207</v>
      </c>
      <c r="AM88" s="59"/>
      <c r="AN88" s="59"/>
      <c r="AO88" s="59"/>
      <c r="AP88" s="52"/>
      <c r="AQ88" s="52" t="b">
        <f t="shared" si="5"/>
        <v>1</v>
      </c>
    </row>
    <row r="89" spans="1:43" ht="33" customHeight="1">
      <c r="A89" s="177">
        <v>1</v>
      </c>
      <c r="B89" s="87"/>
      <c r="C89" s="43">
        <f t="shared" ca="1" si="6"/>
        <v>5</v>
      </c>
      <c r="D89" s="232" t="s">
        <v>28</v>
      </c>
      <c r="E89" s="241" t="s">
        <v>278</v>
      </c>
      <c r="F89" s="241"/>
      <c r="G89" s="241"/>
      <c r="H89" s="241"/>
      <c r="I89" s="241"/>
      <c r="J89" s="222"/>
      <c r="K89" s="233"/>
      <c r="L89" s="234" t="s">
        <v>688</v>
      </c>
      <c r="M89" s="234">
        <f t="shared" si="2"/>
        <v>1</v>
      </c>
      <c r="N89" s="111"/>
      <c r="O89" s="214">
        <f>IF(J89="",P89,IF(AQ89=FALSE,0,IFERROR(HLOOKUP(J89,Q89:$V$137,W89,FALSE),0)))</f>
        <v>1</v>
      </c>
      <c r="P89" s="214">
        <f>IF(J89="",1,"")</f>
        <v>1</v>
      </c>
      <c r="Q89" s="169" t="s">
        <v>356</v>
      </c>
      <c r="R89" s="169" t="s">
        <v>357</v>
      </c>
      <c r="S89" s="169" t="s">
        <v>57</v>
      </c>
      <c r="T89" s="169"/>
      <c r="U89" s="169" t="s">
        <v>336</v>
      </c>
      <c r="V89" s="44"/>
      <c r="W89" s="52">
        <v>47</v>
      </c>
      <c r="X89" s="57">
        <f t="shared" si="3"/>
        <v>1</v>
      </c>
      <c r="Y89" s="57">
        <f t="shared" si="3"/>
        <v>2</v>
      </c>
      <c r="Z89" s="57">
        <f t="shared" si="0"/>
        <v>3</v>
      </c>
      <c r="AA89" s="57" t="str">
        <f t="shared" si="0"/>
        <v/>
      </c>
      <c r="AB89" s="57">
        <f t="shared" si="0"/>
        <v>5</v>
      </c>
      <c r="AC89" s="57" t="str">
        <f t="shared" si="0"/>
        <v/>
      </c>
      <c r="AD89" s="58" t="str">
        <f t="shared" si="4"/>
        <v>実施済み</v>
      </c>
      <c r="AE89" s="58" t="str">
        <f t="shared" si="1"/>
        <v>半数以上で概ね実施</v>
      </c>
      <c r="AF89" s="58" t="str">
        <f t="shared" si="1"/>
        <v>半数未満程度で実施</v>
      </c>
      <c r="AG89" s="58" t="str">
        <f t="shared" si="1"/>
        <v>実施（把握）していない</v>
      </c>
      <c r="AH89" s="58" t="str">
        <f t="shared" si="1"/>
        <v/>
      </c>
      <c r="AI89" s="58" t="str">
        <f t="shared" si="1"/>
        <v/>
      </c>
      <c r="AJ89" s="52"/>
      <c r="AK89" s="59" t="s">
        <v>206</v>
      </c>
      <c r="AL89" s="59" t="s">
        <v>207</v>
      </c>
      <c r="AM89" s="59"/>
      <c r="AN89" s="59"/>
      <c r="AO89" s="59"/>
      <c r="AP89" s="52"/>
      <c r="AQ89" s="52" t="b">
        <f t="shared" si="5"/>
        <v>1</v>
      </c>
    </row>
    <row r="90" spans="1:43" ht="33" customHeight="1">
      <c r="A90" s="177">
        <v>1</v>
      </c>
      <c r="B90" s="87"/>
      <c r="C90" s="43">
        <f t="shared" ca="1" si="6"/>
        <v>6</v>
      </c>
      <c r="D90" s="232" t="s">
        <v>6</v>
      </c>
      <c r="E90" s="241" t="s">
        <v>279</v>
      </c>
      <c r="F90" s="241"/>
      <c r="G90" s="241"/>
      <c r="H90" s="241"/>
      <c r="I90" s="241"/>
      <c r="J90" s="222"/>
      <c r="K90" s="233"/>
      <c r="L90" s="234" t="s">
        <v>689</v>
      </c>
      <c r="M90" s="234" t="str">
        <f t="shared" si="2"/>
        <v/>
      </c>
      <c r="N90" s="111"/>
      <c r="O90" s="214">
        <f>IF(J90="",P90,IF(AQ90=FALSE,0,IFERROR(HLOOKUP(J90,Q90:$V$137,W90,FALSE),0)))</f>
        <v>0</v>
      </c>
      <c r="P90" s="214">
        <f>IF(AND($Q$32,J90=""),1,0)</f>
        <v>0</v>
      </c>
      <c r="Q90" s="165" t="s">
        <v>528</v>
      </c>
      <c r="R90" s="165" t="s">
        <v>529</v>
      </c>
      <c r="S90" s="165" t="s">
        <v>530</v>
      </c>
      <c r="T90" s="165" t="s">
        <v>531</v>
      </c>
      <c r="U90" s="169" t="s">
        <v>361</v>
      </c>
      <c r="V90" s="45"/>
      <c r="W90" s="52">
        <v>46</v>
      </c>
      <c r="X90" s="57">
        <f t="shared" si="3"/>
        <v>1</v>
      </c>
      <c r="Y90" s="57">
        <f t="shared" si="3"/>
        <v>2</v>
      </c>
      <c r="Z90" s="57">
        <f t="shared" si="0"/>
        <v>3</v>
      </c>
      <c r="AA90" s="57">
        <f t="shared" si="0"/>
        <v>4</v>
      </c>
      <c r="AB90" s="57">
        <f t="shared" si="0"/>
        <v>5</v>
      </c>
      <c r="AC90" s="57" t="str">
        <f t="shared" si="0"/>
        <v/>
      </c>
      <c r="AD90" s="58" t="str">
        <f t="shared" si="4"/>
        <v/>
      </c>
      <c r="AE90" s="58" t="str">
        <f t="shared" si="1"/>
        <v/>
      </c>
      <c r="AF90" s="58" t="str">
        <f t="shared" si="1"/>
        <v/>
      </c>
      <c r="AG90" s="58" t="str">
        <f t="shared" si="1"/>
        <v/>
      </c>
      <c r="AH90" s="58" t="str">
        <f t="shared" si="1"/>
        <v/>
      </c>
      <c r="AI90" s="58" t="str">
        <f t="shared" si="1"/>
        <v/>
      </c>
      <c r="AJ90" s="52"/>
      <c r="AK90" s="59" t="s">
        <v>206</v>
      </c>
      <c r="AL90" s="59" t="s">
        <v>207</v>
      </c>
      <c r="AM90" s="59"/>
      <c r="AN90" s="59"/>
      <c r="AO90" s="59"/>
      <c r="AP90" s="52"/>
      <c r="AQ90" s="52" t="b">
        <f t="shared" si="5"/>
        <v>0</v>
      </c>
    </row>
    <row r="91" spans="1:43" ht="33" customHeight="1">
      <c r="A91" s="177">
        <v>0</v>
      </c>
      <c r="B91" s="87"/>
      <c r="C91" s="43">
        <f t="shared" ca="1" si="6"/>
        <v>7</v>
      </c>
      <c r="D91" s="232" t="s">
        <v>6</v>
      </c>
      <c r="E91" s="241" t="s">
        <v>280</v>
      </c>
      <c r="F91" s="241"/>
      <c r="G91" s="241"/>
      <c r="H91" s="241"/>
      <c r="I91" s="241"/>
      <c r="J91" s="222"/>
      <c r="K91" s="233"/>
      <c r="L91" s="234" t="s">
        <v>690</v>
      </c>
      <c r="M91" s="234" t="str">
        <f t="shared" si="2"/>
        <v/>
      </c>
      <c r="N91" s="111"/>
      <c r="O91" s="214">
        <f>IF(J91="",P91,IF(AQ91=FALSE,0,IFERROR(HLOOKUP(J91,Q91:$V$137,W91,FALSE),0)))</f>
        <v>0</v>
      </c>
      <c r="P91" s="214">
        <f>IF(AND($Q$32,J91=""),1,0)</f>
        <v>0</v>
      </c>
      <c r="Q91" s="169" t="s">
        <v>459</v>
      </c>
      <c r="R91" s="45"/>
      <c r="S91" s="45"/>
      <c r="T91" s="45"/>
      <c r="U91" s="169" t="s">
        <v>336</v>
      </c>
      <c r="V91" s="169" t="s">
        <v>42</v>
      </c>
      <c r="W91" s="52">
        <v>45</v>
      </c>
      <c r="X91" s="57">
        <f t="shared" si="3"/>
        <v>1</v>
      </c>
      <c r="Y91" s="57" t="str">
        <f t="shared" si="3"/>
        <v/>
      </c>
      <c r="Z91" s="57" t="str">
        <f t="shared" si="0"/>
        <v/>
      </c>
      <c r="AA91" s="57" t="str">
        <f t="shared" si="0"/>
        <v/>
      </c>
      <c r="AB91" s="57">
        <f t="shared" si="0"/>
        <v>5</v>
      </c>
      <c r="AC91" s="57">
        <f t="shared" si="0"/>
        <v>6</v>
      </c>
      <c r="AD91" s="58" t="str">
        <f t="shared" si="4"/>
        <v/>
      </c>
      <c r="AE91" s="58" t="str">
        <f t="shared" si="1"/>
        <v/>
      </c>
      <c r="AF91" s="58" t="str">
        <f t="shared" si="1"/>
        <v/>
      </c>
      <c r="AG91" s="58" t="str">
        <f t="shared" si="1"/>
        <v/>
      </c>
      <c r="AH91" s="58" t="str">
        <f t="shared" si="1"/>
        <v/>
      </c>
      <c r="AI91" s="58" t="str">
        <f t="shared" si="1"/>
        <v/>
      </c>
      <c r="AJ91" s="52"/>
      <c r="AK91" s="59" t="s">
        <v>206</v>
      </c>
      <c r="AL91" s="59" t="s">
        <v>207</v>
      </c>
      <c r="AM91" s="59"/>
      <c r="AN91" s="59"/>
      <c r="AO91" s="59"/>
      <c r="AP91" s="52"/>
      <c r="AQ91" s="52" t="b">
        <f t="shared" si="5"/>
        <v>0</v>
      </c>
    </row>
    <row r="92" spans="1:43" ht="33" customHeight="1">
      <c r="A92" s="177">
        <v>1</v>
      </c>
      <c r="B92" s="87"/>
      <c r="C92" s="43">
        <f t="shared" ca="1" si="6"/>
        <v>8</v>
      </c>
      <c r="D92" s="232" t="s">
        <v>9</v>
      </c>
      <c r="E92" s="241" t="s">
        <v>281</v>
      </c>
      <c r="F92" s="241"/>
      <c r="G92" s="241"/>
      <c r="H92" s="241"/>
      <c r="I92" s="241"/>
      <c r="J92" s="222"/>
      <c r="K92" s="233"/>
      <c r="L92" s="234" t="s">
        <v>689</v>
      </c>
      <c r="M92" s="234" t="str">
        <f t="shared" si="2"/>
        <v/>
      </c>
      <c r="N92" s="111"/>
      <c r="O92" s="214">
        <f>IF(J92="",P92,IF(AQ92=FALSE,0,IFERROR(HLOOKUP(J92,Q92:$V$137,W92,FALSE),0)))</f>
        <v>0</v>
      </c>
      <c r="P92" s="214">
        <f>IF(AND($Q$33,J92=""),1,0)</f>
        <v>0</v>
      </c>
      <c r="Q92" s="165" t="s">
        <v>528</v>
      </c>
      <c r="R92" s="165" t="s">
        <v>529</v>
      </c>
      <c r="S92" s="165" t="s">
        <v>530</v>
      </c>
      <c r="T92" s="165" t="s">
        <v>531</v>
      </c>
      <c r="U92" s="169" t="s">
        <v>361</v>
      </c>
      <c r="V92" s="45"/>
      <c r="W92" s="52">
        <v>44</v>
      </c>
      <c r="X92" s="57">
        <f t="shared" si="3"/>
        <v>1</v>
      </c>
      <c r="Y92" s="57">
        <f t="shared" si="3"/>
        <v>2</v>
      </c>
      <c r="Z92" s="57">
        <f t="shared" si="0"/>
        <v>3</v>
      </c>
      <c r="AA92" s="57">
        <f t="shared" si="0"/>
        <v>4</v>
      </c>
      <c r="AB92" s="57">
        <f t="shared" si="0"/>
        <v>5</v>
      </c>
      <c r="AC92" s="57" t="str">
        <f t="shared" si="0"/>
        <v/>
      </c>
      <c r="AD92" s="58" t="str">
        <f t="shared" si="4"/>
        <v/>
      </c>
      <c r="AE92" s="58" t="str">
        <f t="shared" si="1"/>
        <v/>
      </c>
      <c r="AF92" s="58" t="str">
        <f t="shared" si="1"/>
        <v/>
      </c>
      <c r="AG92" s="58" t="str">
        <f t="shared" si="1"/>
        <v/>
      </c>
      <c r="AH92" s="58" t="str">
        <f t="shared" si="1"/>
        <v/>
      </c>
      <c r="AI92" s="58" t="str">
        <f t="shared" si="1"/>
        <v/>
      </c>
      <c r="AJ92" s="52"/>
      <c r="AK92" s="59" t="s">
        <v>206</v>
      </c>
      <c r="AL92" s="59" t="s">
        <v>207</v>
      </c>
      <c r="AM92" s="59"/>
      <c r="AN92" s="59"/>
      <c r="AO92" s="59"/>
      <c r="AP92" s="52"/>
      <c r="AQ92" s="52" t="b">
        <f t="shared" si="5"/>
        <v>0</v>
      </c>
    </row>
    <row r="93" spans="1:43" ht="33" customHeight="1">
      <c r="A93" s="177">
        <v>0</v>
      </c>
      <c r="B93" s="87"/>
      <c r="C93" s="43">
        <f t="shared" ca="1" si="6"/>
        <v>9</v>
      </c>
      <c r="D93" s="232" t="s">
        <v>9</v>
      </c>
      <c r="E93" s="241" t="s">
        <v>237</v>
      </c>
      <c r="F93" s="241"/>
      <c r="G93" s="241"/>
      <c r="H93" s="241"/>
      <c r="I93" s="241"/>
      <c r="J93" s="222"/>
      <c r="K93" s="233"/>
      <c r="L93" s="234" t="s">
        <v>690</v>
      </c>
      <c r="M93" s="234" t="str">
        <f t="shared" si="2"/>
        <v/>
      </c>
      <c r="N93" s="111"/>
      <c r="O93" s="214">
        <f>IF(J93="",P93,IF(AQ93=FALSE,0,IFERROR(HLOOKUP(J93,Q93:$V$137,W93,FALSE),0)))</f>
        <v>0</v>
      </c>
      <c r="P93" s="214">
        <f t="shared" ref="P93:P100" si="7">IF(AND($Q$33,J93=""),1,0)</f>
        <v>0</v>
      </c>
      <c r="Q93" s="169" t="s">
        <v>459</v>
      </c>
      <c r="R93" s="45"/>
      <c r="S93" s="45"/>
      <c r="T93" s="45"/>
      <c r="U93" s="169" t="s">
        <v>336</v>
      </c>
      <c r="V93" s="169" t="s">
        <v>42</v>
      </c>
      <c r="W93" s="52">
        <v>43</v>
      </c>
      <c r="X93" s="57">
        <f t="shared" si="3"/>
        <v>1</v>
      </c>
      <c r="Y93" s="57" t="str">
        <f t="shared" si="3"/>
        <v/>
      </c>
      <c r="Z93" s="57" t="str">
        <f t="shared" si="0"/>
        <v/>
      </c>
      <c r="AA93" s="57" t="str">
        <f t="shared" si="0"/>
        <v/>
      </c>
      <c r="AB93" s="57">
        <f t="shared" si="0"/>
        <v>5</v>
      </c>
      <c r="AC93" s="57">
        <f t="shared" si="0"/>
        <v>6</v>
      </c>
      <c r="AD93" s="58" t="str">
        <f t="shared" si="4"/>
        <v/>
      </c>
      <c r="AE93" s="58" t="str">
        <f t="shared" si="1"/>
        <v/>
      </c>
      <c r="AF93" s="58" t="str">
        <f t="shared" si="1"/>
        <v/>
      </c>
      <c r="AG93" s="58" t="str">
        <f t="shared" si="1"/>
        <v/>
      </c>
      <c r="AH93" s="58" t="str">
        <f t="shared" si="1"/>
        <v/>
      </c>
      <c r="AI93" s="58" t="str">
        <f t="shared" si="1"/>
        <v/>
      </c>
      <c r="AJ93" s="52"/>
      <c r="AK93" s="59" t="s">
        <v>206</v>
      </c>
      <c r="AL93" s="59" t="s">
        <v>207</v>
      </c>
      <c r="AM93" s="59"/>
      <c r="AN93" s="59"/>
      <c r="AO93" s="59"/>
      <c r="AP93" s="52"/>
      <c r="AQ93" s="52" t="b">
        <f t="shared" si="5"/>
        <v>0</v>
      </c>
    </row>
    <row r="94" spans="1:43" ht="33" customHeight="1">
      <c r="A94" s="177">
        <v>0</v>
      </c>
      <c r="B94" s="87"/>
      <c r="C94" s="43">
        <f t="shared" ca="1" si="6"/>
        <v>10</v>
      </c>
      <c r="D94" s="232" t="s">
        <v>9</v>
      </c>
      <c r="E94" s="241" t="s">
        <v>282</v>
      </c>
      <c r="F94" s="241"/>
      <c r="G94" s="241"/>
      <c r="H94" s="241"/>
      <c r="I94" s="241"/>
      <c r="J94" s="222"/>
      <c r="K94" s="233"/>
      <c r="L94" s="234" t="s">
        <v>690</v>
      </c>
      <c r="M94" s="234" t="str">
        <f t="shared" si="2"/>
        <v/>
      </c>
      <c r="N94" s="111"/>
      <c r="O94" s="214">
        <f>IF(J94="",P94,IF(AQ94=FALSE,0,IFERROR(HLOOKUP(J94,Q94:$V$137,W94,FALSE),0)))</f>
        <v>0</v>
      </c>
      <c r="P94" s="214">
        <f t="shared" si="7"/>
        <v>0</v>
      </c>
      <c r="Q94" s="169" t="s">
        <v>459</v>
      </c>
      <c r="R94" s="45"/>
      <c r="S94" s="45"/>
      <c r="T94" s="45"/>
      <c r="U94" s="169" t="s">
        <v>336</v>
      </c>
      <c r="V94" s="169" t="s">
        <v>42</v>
      </c>
      <c r="W94" s="52">
        <v>42</v>
      </c>
      <c r="X94" s="57">
        <f t="shared" si="3"/>
        <v>1</v>
      </c>
      <c r="Y94" s="57" t="str">
        <f t="shared" si="3"/>
        <v/>
      </c>
      <c r="Z94" s="57" t="str">
        <f t="shared" si="0"/>
        <v/>
      </c>
      <c r="AA94" s="57" t="str">
        <f t="shared" si="0"/>
        <v/>
      </c>
      <c r="AB94" s="57">
        <f t="shared" si="0"/>
        <v>5</v>
      </c>
      <c r="AC94" s="57">
        <f t="shared" si="0"/>
        <v>6</v>
      </c>
      <c r="AD94" s="58" t="str">
        <f t="shared" si="4"/>
        <v/>
      </c>
      <c r="AE94" s="58" t="str">
        <f t="shared" si="1"/>
        <v/>
      </c>
      <c r="AF94" s="58" t="str">
        <f t="shared" si="1"/>
        <v/>
      </c>
      <c r="AG94" s="58" t="str">
        <f t="shared" si="1"/>
        <v/>
      </c>
      <c r="AH94" s="58" t="str">
        <f t="shared" si="1"/>
        <v/>
      </c>
      <c r="AI94" s="58" t="str">
        <f t="shared" si="1"/>
        <v/>
      </c>
      <c r="AJ94" s="52"/>
      <c r="AK94" s="59" t="s">
        <v>206</v>
      </c>
      <c r="AL94" s="59" t="s">
        <v>207</v>
      </c>
      <c r="AM94" s="59"/>
      <c r="AN94" s="59"/>
      <c r="AO94" s="59"/>
      <c r="AP94" s="52"/>
      <c r="AQ94" s="52" t="b">
        <f t="shared" si="5"/>
        <v>0</v>
      </c>
    </row>
    <row r="95" spans="1:43" ht="33" customHeight="1">
      <c r="A95" s="177">
        <v>0</v>
      </c>
      <c r="B95" s="87"/>
      <c r="C95" s="43">
        <f ca="1">IFERROR(OFFSET(C95,-1,0)+1,1)</f>
        <v>11</v>
      </c>
      <c r="D95" s="232" t="s">
        <v>9</v>
      </c>
      <c r="E95" s="241" t="s">
        <v>283</v>
      </c>
      <c r="F95" s="241"/>
      <c r="G95" s="241"/>
      <c r="H95" s="241"/>
      <c r="I95" s="241"/>
      <c r="J95" s="222"/>
      <c r="K95" s="233"/>
      <c r="L95" s="234" t="s">
        <v>689</v>
      </c>
      <c r="M95" s="234" t="str">
        <f t="shared" si="2"/>
        <v/>
      </c>
      <c r="N95" s="111"/>
      <c r="O95" s="214">
        <f>IF(J95="",P95,IF(AQ95=FALSE,0,IFERROR(HLOOKUP(J95,Q95:$V$137,W95,FALSE),0)))</f>
        <v>0</v>
      </c>
      <c r="P95" s="214">
        <f t="shared" si="7"/>
        <v>0</v>
      </c>
      <c r="Q95" s="169" t="s">
        <v>356</v>
      </c>
      <c r="R95" s="169"/>
      <c r="S95" s="45"/>
      <c r="T95" s="45"/>
      <c r="U95" s="169" t="s">
        <v>336</v>
      </c>
      <c r="V95" s="169"/>
      <c r="W95" s="52">
        <v>41</v>
      </c>
      <c r="X95" s="57">
        <f t="shared" si="3"/>
        <v>1</v>
      </c>
      <c r="Y95" s="57" t="str">
        <f t="shared" si="3"/>
        <v/>
      </c>
      <c r="Z95" s="57" t="str">
        <f t="shared" si="0"/>
        <v/>
      </c>
      <c r="AA95" s="57" t="str">
        <f t="shared" si="0"/>
        <v/>
      </c>
      <c r="AB95" s="57">
        <f t="shared" si="0"/>
        <v>5</v>
      </c>
      <c r="AC95" s="57" t="str">
        <f t="shared" si="0"/>
        <v/>
      </c>
      <c r="AD95" s="58" t="str">
        <f t="shared" si="4"/>
        <v/>
      </c>
      <c r="AE95" s="58" t="str">
        <f t="shared" si="1"/>
        <v/>
      </c>
      <c r="AF95" s="58" t="str">
        <f t="shared" si="1"/>
        <v/>
      </c>
      <c r="AG95" s="58" t="str">
        <f t="shared" si="1"/>
        <v/>
      </c>
      <c r="AH95" s="58" t="str">
        <f t="shared" si="1"/>
        <v/>
      </c>
      <c r="AI95" s="58" t="str">
        <f t="shared" si="1"/>
        <v/>
      </c>
      <c r="AJ95" s="52"/>
      <c r="AK95" s="59" t="s">
        <v>206</v>
      </c>
      <c r="AL95" s="59" t="s">
        <v>207</v>
      </c>
      <c r="AM95" s="59"/>
      <c r="AN95" s="59"/>
      <c r="AO95" s="59"/>
      <c r="AP95" s="52"/>
      <c r="AQ95" s="52" t="b">
        <f t="shared" si="5"/>
        <v>0</v>
      </c>
    </row>
    <row r="96" spans="1:43" ht="33" customHeight="1">
      <c r="A96" s="177">
        <v>1</v>
      </c>
      <c r="B96" s="87"/>
      <c r="C96" s="43">
        <f t="shared" ca="1" si="6"/>
        <v>12</v>
      </c>
      <c r="D96" s="232" t="s">
        <v>9</v>
      </c>
      <c r="E96" s="241" t="s">
        <v>284</v>
      </c>
      <c r="F96" s="241"/>
      <c r="G96" s="241"/>
      <c r="H96" s="241"/>
      <c r="I96" s="241"/>
      <c r="J96" s="222"/>
      <c r="K96" s="233"/>
      <c r="L96" s="234" t="s">
        <v>690</v>
      </c>
      <c r="M96" s="234" t="str">
        <f t="shared" si="2"/>
        <v/>
      </c>
      <c r="N96" s="111"/>
      <c r="O96" s="214">
        <f>IF(J96="",P96,IF(AQ96=FALSE,0,IFERROR(HLOOKUP(J96,Q96:$V$137,W96,FALSE),0)))</f>
        <v>0</v>
      </c>
      <c r="P96" s="214">
        <f t="shared" si="7"/>
        <v>0</v>
      </c>
      <c r="Q96" s="169" t="s">
        <v>59</v>
      </c>
      <c r="R96" s="169" t="s">
        <v>61</v>
      </c>
      <c r="S96" s="169"/>
      <c r="T96" s="169"/>
      <c r="U96" s="169" t="s">
        <v>336</v>
      </c>
      <c r="V96" s="169" t="s">
        <v>42</v>
      </c>
      <c r="W96" s="52">
        <v>40</v>
      </c>
      <c r="X96" s="57">
        <f t="shared" si="3"/>
        <v>1</v>
      </c>
      <c r="Y96" s="57">
        <f t="shared" si="3"/>
        <v>2</v>
      </c>
      <c r="Z96" s="57" t="str">
        <f t="shared" si="0"/>
        <v/>
      </c>
      <c r="AA96" s="57" t="str">
        <f t="shared" si="0"/>
        <v/>
      </c>
      <c r="AB96" s="57">
        <f t="shared" si="0"/>
        <v>5</v>
      </c>
      <c r="AC96" s="57">
        <f t="shared" si="0"/>
        <v>6</v>
      </c>
      <c r="AD96" s="58" t="str">
        <f t="shared" si="4"/>
        <v/>
      </c>
      <c r="AE96" s="58" t="str">
        <f t="shared" si="1"/>
        <v/>
      </c>
      <c r="AF96" s="58" t="str">
        <f t="shared" si="1"/>
        <v/>
      </c>
      <c r="AG96" s="58" t="str">
        <f t="shared" si="1"/>
        <v/>
      </c>
      <c r="AH96" s="58" t="str">
        <f t="shared" si="1"/>
        <v/>
      </c>
      <c r="AI96" s="58" t="str">
        <f t="shared" si="1"/>
        <v/>
      </c>
      <c r="AJ96" s="52"/>
      <c r="AK96" s="59" t="s">
        <v>206</v>
      </c>
      <c r="AL96" s="59" t="s">
        <v>207</v>
      </c>
      <c r="AM96" s="59"/>
      <c r="AN96" s="59"/>
      <c r="AO96" s="59"/>
      <c r="AP96" s="52"/>
      <c r="AQ96" s="52" t="b">
        <f t="shared" si="5"/>
        <v>0</v>
      </c>
    </row>
    <row r="97" spans="1:43" ht="33" customHeight="1">
      <c r="A97" s="177">
        <v>1</v>
      </c>
      <c r="B97" s="87"/>
      <c r="C97" s="43">
        <f t="shared" ca="1" si="6"/>
        <v>13</v>
      </c>
      <c r="D97" s="232" t="s">
        <v>9</v>
      </c>
      <c r="E97" s="241" t="s">
        <v>285</v>
      </c>
      <c r="F97" s="241"/>
      <c r="G97" s="241"/>
      <c r="H97" s="241"/>
      <c r="I97" s="241"/>
      <c r="J97" s="222"/>
      <c r="K97" s="233"/>
      <c r="L97" s="234" t="s">
        <v>690</v>
      </c>
      <c r="M97" s="234" t="str">
        <f t="shared" si="2"/>
        <v/>
      </c>
      <c r="N97" s="111"/>
      <c r="O97" s="214">
        <f>IF(J97="",P97,IF(AQ97=FALSE,0,IFERROR(HLOOKUP(J97,Q97:$V$137,W97,FALSE),0)))</f>
        <v>0</v>
      </c>
      <c r="P97" s="214">
        <f t="shared" si="7"/>
        <v>0</v>
      </c>
      <c r="Q97" s="169" t="s">
        <v>459</v>
      </c>
      <c r="R97" s="45"/>
      <c r="S97" s="45"/>
      <c r="T97" s="45"/>
      <c r="U97" s="169" t="s">
        <v>336</v>
      </c>
      <c r="V97" s="212" t="s">
        <v>42</v>
      </c>
      <c r="W97" s="52">
        <v>39</v>
      </c>
      <c r="X97" s="57">
        <f t="shared" si="3"/>
        <v>1</v>
      </c>
      <c r="Y97" s="57" t="str">
        <f t="shared" si="3"/>
        <v/>
      </c>
      <c r="Z97" s="57" t="str">
        <f t="shared" si="0"/>
        <v/>
      </c>
      <c r="AA97" s="57" t="str">
        <f t="shared" si="0"/>
        <v/>
      </c>
      <c r="AB97" s="57">
        <f t="shared" si="0"/>
        <v>5</v>
      </c>
      <c r="AC97" s="57">
        <f t="shared" si="0"/>
        <v>6</v>
      </c>
      <c r="AD97" s="58" t="str">
        <f t="shared" si="4"/>
        <v/>
      </c>
      <c r="AE97" s="58" t="str">
        <f t="shared" si="1"/>
        <v/>
      </c>
      <c r="AF97" s="58" t="str">
        <f t="shared" si="1"/>
        <v/>
      </c>
      <c r="AG97" s="58" t="str">
        <f t="shared" si="1"/>
        <v/>
      </c>
      <c r="AH97" s="58" t="str">
        <f t="shared" si="1"/>
        <v/>
      </c>
      <c r="AI97" s="58" t="str">
        <f t="shared" si="1"/>
        <v/>
      </c>
      <c r="AJ97" s="52"/>
      <c r="AK97" s="59" t="s">
        <v>206</v>
      </c>
      <c r="AL97" s="59" t="s">
        <v>207</v>
      </c>
      <c r="AM97" s="59"/>
      <c r="AN97" s="59"/>
      <c r="AO97" s="59"/>
      <c r="AP97" s="52"/>
      <c r="AQ97" s="52" t="b">
        <f t="shared" si="5"/>
        <v>0</v>
      </c>
    </row>
    <row r="98" spans="1:43" ht="33" customHeight="1">
      <c r="A98" s="177">
        <v>1</v>
      </c>
      <c r="B98" s="87"/>
      <c r="C98" s="43">
        <f t="shared" ca="1" si="6"/>
        <v>14</v>
      </c>
      <c r="D98" s="232" t="s">
        <v>9</v>
      </c>
      <c r="E98" s="241" t="s">
        <v>286</v>
      </c>
      <c r="F98" s="241"/>
      <c r="G98" s="241"/>
      <c r="H98" s="241"/>
      <c r="I98" s="241"/>
      <c r="J98" s="222"/>
      <c r="K98" s="233"/>
      <c r="L98" s="234" t="s">
        <v>690</v>
      </c>
      <c r="M98" s="234" t="str">
        <f t="shared" si="2"/>
        <v/>
      </c>
      <c r="N98" s="111"/>
      <c r="O98" s="214">
        <f>IF(J98="",P98,IF(AQ98=FALSE,0,IFERROR(HLOOKUP(J98,Q98:$V$137,W98,FALSE),0)))</f>
        <v>0</v>
      </c>
      <c r="P98" s="214">
        <f t="shared" si="7"/>
        <v>0</v>
      </c>
      <c r="Q98" s="169" t="s">
        <v>459</v>
      </c>
      <c r="R98" s="45"/>
      <c r="S98" s="45"/>
      <c r="T98" s="45"/>
      <c r="U98" s="169" t="s">
        <v>336</v>
      </c>
      <c r="V98" s="169" t="s">
        <v>42</v>
      </c>
      <c r="W98" s="52">
        <v>38</v>
      </c>
      <c r="X98" s="57">
        <f t="shared" si="3"/>
        <v>1</v>
      </c>
      <c r="Y98" s="57" t="str">
        <f t="shared" si="3"/>
        <v/>
      </c>
      <c r="Z98" s="57" t="str">
        <f t="shared" si="0"/>
        <v/>
      </c>
      <c r="AA98" s="57" t="str">
        <f t="shared" si="0"/>
        <v/>
      </c>
      <c r="AB98" s="57">
        <f t="shared" si="0"/>
        <v>5</v>
      </c>
      <c r="AC98" s="57">
        <f t="shared" si="0"/>
        <v>6</v>
      </c>
      <c r="AD98" s="58" t="str">
        <f t="shared" si="4"/>
        <v/>
      </c>
      <c r="AE98" s="58" t="str">
        <f t="shared" si="1"/>
        <v/>
      </c>
      <c r="AF98" s="58" t="str">
        <f t="shared" si="1"/>
        <v/>
      </c>
      <c r="AG98" s="58" t="str">
        <f t="shared" si="1"/>
        <v/>
      </c>
      <c r="AH98" s="58" t="str">
        <f t="shared" si="1"/>
        <v/>
      </c>
      <c r="AI98" s="58" t="str">
        <f t="shared" si="1"/>
        <v/>
      </c>
      <c r="AJ98" s="52"/>
      <c r="AK98" s="59" t="s">
        <v>206</v>
      </c>
      <c r="AL98" s="59" t="s">
        <v>207</v>
      </c>
      <c r="AM98" s="59"/>
      <c r="AN98" s="59"/>
      <c r="AO98" s="59"/>
      <c r="AP98" s="52"/>
      <c r="AQ98" s="52" t="b">
        <f>IFERROR(INDEX($Q$32:$Q$42,MATCH(D106,$D$32:$D$42,0)),TRUE)</f>
        <v>0</v>
      </c>
    </row>
    <row r="99" spans="1:43" ht="33" customHeight="1">
      <c r="A99" s="177">
        <v>0</v>
      </c>
      <c r="B99" s="87"/>
      <c r="C99" s="43">
        <f ca="1">IFERROR(OFFSET(C99,-1,0)+1,1)</f>
        <v>15</v>
      </c>
      <c r="D99" s="232" t="s">
        <v>9</v>
      </c>
      <c r="E99" s="241" t="s">
        <v>287</v>
      </c>
      <c r="F99" s="241"/>
      <c r="G99" s="241"/>
      <c r="H99" s="241"/>
      <c r="I99" s="241"/>
      <c r="J99" s="222"/>
      <c r="K99" s="233"/>
      <c r="L99" s="234" t="s">
        <v>689</v>
      </c>
      <c r="M99" s="234" t="str">
        <f t="shared" si="2"/>
        <v/>
      </c>
      <c r="N99" s="111"/>
      <c r="O99" s="214">
        <f>IF(J99="",P99,IF(AQ99=FALSE,0,IFERROR(HLOOKUP(J99,Q99:$V$137,W99,FALSE),0)))</f>
        <v>0</v>
      </c>
      <c r="P99" s="214">
        <f t="shared" si="7"/>
        <v>0</v>
      </c>
      <c r="Q99" s="169" t="s">
        <v>356</v>
      </c>
      <c r="R99" s="169"/>
      <c r="S99" s="169"/>
      <c r="T99" s="45"/>
      <c r="U99" s="169" t="s">
        <v>336</v>
      </c>
      <c r="V99" s="169" t="s">
        <v>21</v>
      </c>
      <c r="W99" s="52">
        <v>37</v>
      </c>
      <c r="X99" s="57">
        <f t="shared" si="3"/>
        <v>1</v>
      </c>
      <c r="Y99" s="57" t="str">
        <f t="shared" si="3"/>
        <v/>
      </c>
      <c r="Z99" s="57" t="str">
        <f t="shared" si="0"/>
        <v/>
      </c>
      <c r="AA99" s="57" t="str">
        <f t="shared" si="0"/>
        <v/>
      </c>
      <c r="AB99" s="57">
        <f t="shared" si="0"/>
        <v>5</v>
      </c>
      <c r="AC99" s="57">
        <f t="shared" si="0"/>
        <v>6</v>
      </c>
      <c r="AD99" s="58" t="str">
        <f t="shared" si="4"/>
        <v/>
      </c>
      <c r="AE99" s="58" t="str">
        <f t="shared" si="1"/>
        <v/>
      </c>
      <c r="AF99" s="58" t="str">
        <f t="shared" si="1"/>
        <v/>
      </c>
      <c r="AG99" s="58" t="str">
        <f t="shared" si="1"/>
        <v/>
      </c>
      <c r="AH99" s="58" t="str">
        <f t="shared" si="1"/>
        <v/>
      </c>
      <c r="AI99" s="58" t="str">
        <f t="shared" si="1"/>
        <v/>
      </c>
      <c r="AJ99" s="52"/>
      <c r="AK99" s="59" t="s">
        <v>206</v>
      </c>
      <c r="AL99" s="59" t="s">
        <v>207</v>
      </c>
      <c r="AM99" s="59"/>
      <c r="AN99" s="59"/>
      <c r="AO99" s="59"/>
      <c r="AP99" s="52"/>
      <c r="AQ99" s="52" t="b">
        <f>IFERROR(INDEX($Q$32:$Q$42,MATCH(D106,$D$32:$D$42,0)),TRUE)</f>
        <v>0</v>
      </c>
    </row>
    <row r="100" spans="1:43" ht="33" customHeight="1">
      <c r="A100" s="177">
        <v>0</v>
      </c>
      <c r="B100" s="87"/>
      <c r="C100" s="43">
        <f t="shared" ca="1" si="6"/>
        <v>16</v>
      </c>
      <c r="D100" s="232" t="s">
        <v>9</v>
      </c>
      <c r="E100" s="241" t="s">
        <v>288</v>
      </c>
      <c r="F100" s="241"/>
      <c r="G100" s="241"/>
      <c r="H100" s="241"/>
      <c r="I100" s="241"/>
      <c r="J100" s="222"/>
      <c r="K100" s="233"/>
      <c r="L100" s="234" t="s">
        <v>690</v>
      </c>
      <c r="M100" s="234" t="str">
        <f t="shared" si="2"/>
        <v/>
      </c>
      <c r="N100" s="111"/>
      <c r="O100" s="214">
        <f>IF(J100="",P100,IF(AQ100=FALSE,0,IFERROR(HLOOKUP(J100,Q100:$V$137,W100,FALSE),0)))</f>
        <v>0</v>
      </c>
      <c r="P100" s="214">
        <f t="shared" si="7"/>
        <v>0</v>
      </c>
      <c r="Q100" s="169" t="s">
        <v>124</v>
      </c>
      <c r="R100" s="169" t="s">
        <v>126</v>
      </c>
      <c r="S100" s="169" t="s">
        <v>53</v>
      </c>
      <c r="T100" s="169" t="s">
        <v>54</v>
      </c>
      <c r="U100" s="169" t="s">
        <v>336</v>
      </c>
      <c r="V100" s="45"/>
      <c r="W100" s="52">
        <v>36</v>
      </c>
      <c r="X100" s="57">
        <f t="shared" si="3"/>
        <v>1</v>
      </c>
      <c r="Y100" s="57">
        <f t="shared" si="3"/>
        <v>2</v>
      </c>
      <c r="Z100" s="57">
        <f t="shared" si="0"/>
        <v>3</v>
      </c>
      <c r="AA100" s="57">
        <f t="shared" si="0"/>
        <v>4</v>
      </c>
      <c r="AB100" s="57">
        <f t="shared" si="0"/>
        <v>5</v>
      </c>
      <c r="AC100" s="57" t="str">
        <f t="shared" si="0"/>
        <v/>
      </c>
      <c r="AD100" s="58" t="str">
        <f t="shared" si="4"/>
        <v/>
      </c>
      <c r="AE100" s="58" t="str">
        <f t="shared" si="1"/>
        <v/>
      </c>
      <c r="AF100" s="58" t="str">
        <f t="shared" si="1"/>
        <v/>
      </c>
      <c r="AG100" s="58" t="str">
        <f t="shared" si="1"/>
        <v/>
      </c>
      <c r="AH100" s="58" t="str">
        <f t="shared" si="1"/>
        <v/>
      </c>
      <c r="AI100" s="58" t="str">
        <f t="shared" si="1"/>
        <v/>
      </c>
      <c r="AJ100" s="52"/>
      <c r="AK100" s="59" t="s">
        <v>206</v>
      </c>
      <c r="AL100" s="59" t="s">
        <v>207</v>
      </c>
      <c r="AM100" s="59"/>
      <c r="AN100" s="59"/>
      <c r="AO100" s="59"/>
      <c r="AP100" s="52"/>
      <c r="AQ100" s="52" t="b">
        <f t="shared" si="5"/>
        <v>0</v>
      </c>
    </row>
    <row r="101" spans="1:43" ht="33" customHeight="1">
      <c r="A101" s="177">
        <v>1</v>
      </c>
      <c r="B101" s="87"/>
      <c r="C101" s="43">
        <f t="shared" ca="1" si="6"/>
        <v>17</v>
      </c>
      <c r="D101" s="232" t="s">
        <v>214</v>
      </c>
      <c r="E101" s="241" t="s">
        <v>289</v>
      </c>
      <c r="F101" s="241"/>
      <c r="G101" s="241"/>
      <c r="H101" s="241"/>
      <c r="I101" s="241"/>
      <c r="J101" s="222"/>
      <c r="K101" s="233"/>
      <c r="L101" s="234" t="s">
        <v>689</v>
      </c>
      <c r="M101" s="234" t="str">
        <f t="shared" si="2"/>
        <v/>
      </c>
      <c r="N101" s="111"/>
      <c r="O101" s="214">
        <f>IF(J101="",P101,IF(AQ101=FALSE,0,IFERROR(HLOOKUP(J101,Q101:$V$137,W101,FALSE),0)))</f>
        <v>0</v>
      </c>
      <c r="P101" s="214">
        <f>IF(AND($Q$34,J101=""),1,0)</f>
        <v>0</v>
      </c>
      <c r="Q101" s="165" t="s">
        <v>528</v>
      </c>
      <c r="R101" s="165" t="s">
        <v>529</v>
      </c>
      <c r="S101" s="165" t="s">
        <v>530</v>
      </c>
      <c r="T101" s="165" t="s">
        <v>531</v>
      </c>
      <c r="U101" s="169" t="s">
        <v>361</v>
      </c>
      <c r="V101" s="45"/>
      <c r="W101" s="52">
        <v>35</v>
      </c>
      <c r="X101" s="57">
        <f t="shared" si="3"/>
        <v>1</v>
      </c>
      <c r="Y101" s="57">
        <f t="shared" si="3"/>
        <v>2</v>
      </c>
      <c r="Z101" s="57">
        <f t="shared" si="3"/>
        <v>3</v>
      </c>
      <c r="AA101" s="57">
        <f t="shared" si="3"/>
        <v>4</v>
      </c>
      <c r="AB101" s="57">
        <f t="shared" si="3"/>
        <v>5</v>
      </c>
      <c r="AC101" s="57" t="str">
        <f t="shared" si="3"/>
        <v/>
      </c>
      <c r="AD101" s="58" t="str">
        <f t="shared" si="4"/>
        <v/>
      </c>
      <c r="AE101" s="58" t="str">
        <f t="shared" si="4"/>
        <v/>
      </c>
      <c r="AF101" s="58" t="str">
        <f t="shared" si="4"/>
        <v/>
      </c>
      <c r="AG101" s="58" t="str">
        <f t="shared" si="4"/>
        <v/>
      </c>
      <c r="AH101" s="58" t="str">
        <f t="shared" si="4"/>
        <v/>
      </c>
      <c r="AI101" s="58" t="str">
        <f t="shared" si="4"/>
        <v/>
      </c>
      <c r="AJ101" s="52"/>
      <c r="AK101" s="59" t="s">
        <v>206</v>
      </c>
      <c r="AL101" s="59" t="s">
        <v>207</v>
      </c>
      <c r="AM101" s="59"/>
      <c r="AN101" s="59"/>
      <c r="AO101" s="59"/>
      <c r="AP101" s="52"/>
      <c r="AQ101" s="52" t="b">
        <f t="shared" si="5"/>
        <v>0</v>
      </c>
    </row>
    <row r="102" spans="1:43" ht="33" customHeight="1">
      <c r="A102" s="177">
        <v>1</v>
      </c>
      <c r="B102" s="87"/>
      <c r="C102" s="43">
        <f t="shared" ca="1" si="6"/>
        <v>18</v>
      </c>
      <c r="D102" s="232" t="s">
        <v>81</v>
      </c>
      <c r="E102" s="241" t="s">
        <v>290</v>
      </c>
      <c r="F102" s="241"/>
      <c r="G102" s="241"/>
      <c r="H102" s="241"/>
      <c r="I102" s="241"/>
      <c r="J102" s="222"/>
      <c r="K102" s="233"/>
      <c r="L102" s="234" t="s">
        <v>690</v>
      </c>
      <c r="M102" s="234" t="str">
        <f t="shared" si="2"/>
        <v/>
      </c>
      <c r="N102" s="111"/>
      <c r="O102" s="214">
        <f>IF(J102="",P102,IF(AQ102=FALSE,0,IFERROR(HLOOKUP(J102,Q102:$V$137,W102,FALSE),0)))</f>
        <v>0</v>
      </c>
      <c r="P102" s="214">
        <f t="shared" ref="P102:P105" si="8">IF(AND($Q$34,J102=""),1,0)</f>
        <v>0</v>
      </c>
      <c r="Q102" s="169" t="s">
        <v>59</v>
      </c>
      <c r="R102" s="169" t="s">
        <v>61</v>
      </c>
      <c r="S102" s="169"/>
      <c r="T102" s="169"/>
      <c r="U102" s="169" t="s">
        <v>336</v>
      </c>
      <c r="V102" s="169" t="s">
        <v>21</v>
      </c>
      <c r="W102" s="52">
        <v>34</v>
      </c>
      <c r="X102" s="57">
        <f t="shared" si="3"/>
        <v>1</v>
      </c>
      <c r="Y102" s="57">
        <f t="shared" si="3"/>
        <v>2</v>
      </c>
      <c r="Z102" s="57" t="str">
        <f t="shared" si="3"/>
        <v/>
      </c>
      <c r="AA102" s="57" t="str">
        <f t="shared" si="3"/>
        <v/>
      </c>
      <c r="AB102" s="57">
        <f t="shared" si="3"/>
        <v>5</v>
      </c>
      <c r="AC102" s="57">
        <f t="shared" si="3"/>
        <v>6</v>
      </c>
      <c r="AD102" s="58" t="str">
        <f t="shared" si="4"/>
        <v/>
      </c>
      <c r="AE102" s="58" t="str">
        <f t="shared" si="4"/>
        <v/>
      </c>
      <c r="AF102" s="58" t="str">
        <f t="shared" si="4"/>
        <v/>
      </c>
      <c r="AG102" s="58" t="str">
        <f t="shared" si="4"/>
        <v/>
      </c>
      <c r="AH102" s="58" t="str">
        <f t="shared" si="4"/>
        <v/>
      </c>
      <c r="AI102" s="58" t="str">
        <f t="shared" si="4"/>
        <v/>
      </c>
      <c r="AJ102" s="52"/>
      <c r="AK102" s="59" t="s">
        <v>206</v>
      </c>
      <c r="AL102" s="59" t="s">
        <v>207</v>
      </c>
      <c r="AM102" s="59"/>
      <c r="AN102" s="59"/>
      <c r="AO102" s="59"/>
      <c r="AP102" s="52"/>
      <c r="AQ102" s="52" t="b">
        <f t="shared" si="5"/>
        <v>0</v>
      </c>
    </row>
    <row r="103" spans="1:43" ht="33" customHeight="1">
      <c r="A103" s="177">
        <v>1</v>
      </c>
      <c r="B103" s="87"/>
      <c r="C103" s="43">
        <f t="shared" ca="1" si="6"/>
        <v>19</v>
      </c>
      <c r="D103" s="232" t="s">
        <v>81</v>
      </c>
      <c r="E103" s="241" t="s">
        <v>291</v>
      </c>
      <c r="F103" s="241"/>
      <c r="G103" s="241"/>
      <c r="H103" s="241"/>
      <c r="I103" s="241"/>
      <c r="J103" s="222"/>
      <c r="K103" s="233"/>
      <c r="L103" s="234" t="s">
        <v>690</v>
      </c>
      <c r="M103" s="234" t="str">
        <f t="shared" si="2"/>
        <v/>
      </c>
      <c r="N103" s="111"/>
      <c r="O103" s="214">
        <f>IF(J103="",P103,IF(AQ103=FALSE,0,IFERROR(HLOOKUP(J103,Q103:$V$137,W103,FALSE),0)))</f>
        <v>0</v>
      </c>
      <c r="P103" s="214">
        <f t="shared" si="8"/>
        <v>0</v>
      </c>
      <c r="Q103" s="169" t="s">
        <v>82</v>
      </c>
      <c r="R103" s="169" t="s">
        <v>68</v>
      </c>
      <c r="S103" s="169" t="s">
        <v>69</v>
      </c>
      <c r="T103" s="169"/>
      <c r="U103" s="169" t="s">
        <v>418</v>
      </c>
      <c r="V103" s="45"/>
      <c r="W103" s="52">
        <v>33</v>
      </c>
      <c r="X103" s="57">
        <f t="shared" si="3"/>
        <v>1</v>
      </c>
      <c r="Y103" s="57">
        <f t="shared" si="3"/>
        <v>2</v>
      </c>
      <c r="Z103" s="57">
        <f t="shared" si="3"/>
        <v>3</v>
      </c>
      <c r="AA103" s="57" t="str">
        <f t="shared" si="3"/>
        <v/>
      </c>
      <c r="AB103" s="57">
        <f t="shared" si="3"/>
        <v>5</v>
      </c>
      <c r="AC103" s="57" t="str">
        <f t="shared" si="3"/>
        <v/>
      </c>
      <c r="AD103" s="58" t="str">
        <f t="shared" si="4"/>
        <v/>
      </c>
      <c r="AE103" s="58" t="str">
        <f t="shared" si="4"/>
        <v/>
      </c>
      <c r="AF103" s="58" t="str">
        <f t="shared" si="4"/>
        <v/>
      </c>
      <c r="AG103" s="58" t="str">
        <f t="shared" si="4"/>
        <v/>
      </c>
      <c r="AH103" s="58" t="str">
        <f t="shared" si="4"/>
        <v/>
      </c>
      <c r="AI103" s="58" t="str">
        <f t="shared" si="4"/>
        <v/>
      </c>
      <c r="AJ103" s="52"/>
      <c r="AK103" s="59" t="s">
        <v>206</v>
      </c>
      <c r="AL103" s="59" t="s">
        <v>207</v>
      </c>
      <c r="AM103" s="59"/>
      <c r="AN103" s="59"/>
      <c r="AO103" s="59"/>
      <c r="AP103" s="52"/>
      <c r="AQ103" s="52" t="b">
        <f t="shared" si="5"/>
        <v>0</v>
      </c>
    </row>
    <row r="104" spans="1:43" ht="33" customHeight="1">
      <c r="A104" s="177">
        <v>1</v>
      </c>
      <c r="B104" s="87"/>
      <c r="C104" s="43">
        <f t="shared" ca="1" si="6"/>
        <v>20</v>
      </c>
      <c r="D104" s="232" t="s">
        <v>81</v>
      </c>
      <c r="E104" s="241" t="s">
        <v>240</v>
      </c>
      <c r="F104" s="241"/>
      <c r="G104" s="241"/>
      <c r="H104" s="241"/>
      <c r="I104" s="241"/>
      <c r="J104" s="222"/>
      <c r="K104" s="233"/>
      <c r="L104" s="234" t="s">
        <v>690</v>
      </c>
      <c r="M104" s="234" t="str">
        <f t="shared" si="2"/>
        <v/>
      </c>
      <c r="N104" s="111"/>
      <c r="O104" s="214">
        <f>IF(J104="",P104,IF(AQ104=FALSE,0,IFERROR(HLOOKUP(J104,Q104:$V$137,W104,FALSE),0)))</f>
        <v>0</v>
      </c>
      <c r="P104" s="214">
        <f t="shared" si="8"/>
        <v>0</v>
      </c>
      <c r="Q104" s="170" t="s">
        <v>399</v>
      </c>
      <c r="R104" s="170" t="s">
        <v>428</v>
      </c>
      <c r="S104" s="170" t="s">
        <v>400</v>
      </c>
      <c r="T104" s="170" t="s">
        <v>401</v>
      </c>
      <c r="U104" s="186" t="s">
        <v>371</v>
      </c>
      <c r="V104" s="45"/>
      <c r="W104" s="52">
        <v>32</v>
      </c>
      <c r="X104" s="57">
        <f t="shared" si="3"/>
        <v>1</v>
      </c>
      <c r="Y104" s="57">
        <f t="shared" si="3"/>
        <v>2</v>
      </c>
      <c r="Z104" s="57">
        <f t="shared" si="3"/>
        <v>3</v>
      </c>
      <c r="AA104" s="57">
        <f t="shared" si="3"/>
        <v>4</v>
      </c>
      <c r="AB104" s="57">
        <f t="shared" si="3"/>
        <v>5</v>
      </c>
      <c r="AC104" s="57" t="str">
        <f t="shared" si="3"/>
        <v/>
      </c>
      <c r="AD104" s="58" t="str">
        <f t="shared" si="4"/>
        <v/>
      </c>
      <c r="AE104" s="58" t="str">
        <f t="shared" si="4"/>
        <v/>
      </c>
      <c r="AF104" s="58" t="str">
        <f t="shared" si="4"/>
        <v/>
      </c>
      <c r="AG104" s="58" t="str">
        <f t="shared" si="4"/>
        <v/>
      </c>
      <c r="AH104" s="58" t="str">
        <f t="shared" si="4"/>
        <v/>
      </c>
      <c r="AI104" s="58" t="str">
        <f t="shared" si="4"/>
        <v/>
      </c>
      <c r="AJ104" s="52"/>
      <c r="AK104" s="59" t="s">
        <v>206</v>
      </c>
      <c r="AL104" s="59" t="s">
        <v>207</v>
      </c>
      <c r="AM104" s="59"/>
      <c r="AN104" s="59"/>
      <c r="AO104" s="59"/>
      <c r="AP104" s="52"/>
      <c r="AQ104" s="52" t="b">
        <f t="shared" si="5"/>
        <v>0</v>
      </c>
    </row>
    <row r="105" spans="1:43" ht="33" customHeight="1">
      <c r="A105" s="177">
        <v>1</v>
      </c>
      <c r="B105" s="87"/>
      <c r="C105" s="43">
        <f t="shared" ca="1" si="6"/>
        <v>21</v>
      </c>
      <c r="D105" s="232" t="s">
        <v>81</v>
      </c>
      <c r="E105" s="241" t="s">
        <v>292</v>
      </c>
      <c r="F105" s="241"/>
      <c r="G105" s="241"/>
      <c r="H105" s="241"/>
      <c r="I105" s="241"/>
      <c r="J105" s="222"/>
      <c r="K105" s="233"/>
      <c r="L105" s="234" t="s">
        <v>690</v>
      </c>
      <c r="M105" s="234" t="str">
        <f t="shared" si="2"/>
        <v/>
      </c>
      <c r="N105" s="111"/>
      <c r="O105" s="214">
        <f>IF(J105="",P105,IF(AQ105=FALSE,0,IFERROR(HLOOKUP(J105,Q105:$V$137,W105,FALSE),0)))</f>
        <v>0</v>
      </c>
      <c r="P105" s="214">
        <f t="shared" si="8"/>
        <v>0</v>
      </c>
      <c r="Q105" s="169" t="s">
        <v>70</v>
      </c>
      <c r="R105" s="169" t="s">
        <v>71</v>
      </c>
      <c r="S105" s="169" t="s">
        <v>72</v>
      </c>
      <c r="T105" s="169"/>
      <c r="U105" s="169" t="s">
        <v>336</v>
      </c>
      <c r="V105" s="45"/>
      <c r="W105" s="52">
        <v>31</v>
      </c>
      <c r="X105" s="57">
        <f t="shared" si="3"/>
        <v>1</v>
      </c>
      <c r="Y105" s="57">
        <f t="shared" si="3"/>
        <v>2</v>
      </c>
      <c r="Z105" s="57">
        <f t="shared" si="3"/>
        <v>3</v>
      </c>
      <c r="AA105" s="57" t="str">
        <f t="shared" si="3"/>
        <v/>
      </c>
      <c r="AB105" s="57">
        <f t="shared" si="3"/>
        <v>5</v>
      </c>
      <c r="AC105" s="57" t="str">
        <f t="shared" si="3"/>
        <v/>
      </c>
      <c r="AD105" s="58" t="str">
        <f t="shared" si="4"/>
        <v/>
      </c>
      <c r="AE105" s="58" t="str">
        <f t="shared" si="4"/>
        <v/>
      </c>
      <c r="AF105" s="58" t="str">
        <f t="shared" si="4"/>
        <v/>
      </c>
      <c r="AG105" s="58" t="str">
        <f t="shared" si="4"/>
        <v/>
      </c>
      <c r="AH105" s="58" t="str">
        <f t="shared" si="4"/>
        <v/>
      </c>
      <c r="AI105" s="58" t="str">
        <f t="shared" si="4"/>
        <v/>
      </c>
      <c r="AJ105" s="52"/>
      <c r="AK105" s="59" t="s">
        <v>206</v>
      </c>
      <c r="AL105" s="59" t="s">
        <v>207</v>
      </c>
      <c r="AM105" s="59"/>
      <c r="AN105" s="59"/>
      <c r="AO105" s="59"/>
      <c r="AP105" s="52"/>
      <c r="AQ105" s="52" t="b">
        <f t="shared" si="5"/>
        <v>0</v>
      </c>
    </row>
    <row r="106" spans="1:43" ht="33" customHeight="1">
      <c r="A106" s="177">
        <v>1</v>
      </c>
      <c r="B106" s="87"/>
      <c r="C106" s="43">
        <f t="shared" ca="1" si="6"/>
        <v>22</v>
      </c>
      <c r="D106" s="232" t="s">
        <v>10</v>
      </c>
      <c r="E106" s="241" t="s">
        <v>293</v>
      </c>
      <c r="F106" s="241"/>
      <c r="G106" s="241"/>
      <c r="H106" s="241"/>
      <c r="I106" s="241"/>
      <c r="J106" s="222"/>
      <c r="K106" s="233"/>
      <c r="L106" s="234" t="s">
        <v>689</v>
      </c>
      <c r="M106" s="234" t="str">
        <f t="shared" si="2"/>
        <v/>
      </c>
      <c r="N106" s="111"/>
      <c r="O106" s="214">
        <f>IF(J106="",P106,IF(AQ106=FALSE,0,IFERROR(HLOOKUP(J106,Q106:$V$137,W106,FALSE),0)))</f>
        <v>0</v>
      </c>
      <c r="P106" s="214">
        <f>IF(AND($Q$35,J106=""),1,0)</f>
        <v>0</v>
      </c>
      <c r="Q106" s="165" t="s">
        <v>528</v>
      </c>
      <c r="R106" s="165" t="s">
        <v>529</v>
      </c>
      <c r="S106" s="165" t="s">
        <v>530</v>
      </c>
      <c r="T106" s="165" t="s">
        <v>531</v>
      </c>
      <c r="U106" s="169" t="s">
        <v>361</v>
      </c>
      <c r="V106" s="45"/>
      <c r="W106" s="52">
        <v>30</v>
      </c>
      <c r="X106" s="57">
        <f t="shared" si="3"/>
        <v>1</v>
      </c>
      <c r="Y106" s="57">
        <f t="shared" si="3"/>
        <v>2</v>
      </c>
      <c r="Z106" s="57">
        <f t="shared" si="3"/>
        <v>3</v>
      </c>
      <c r="AA106" s="57">
        <f t="shared" si="3"/>
        <v>4</v>
      </c>
      <c r="AB106" s="57">
        <f t="shared" si="3"/>
        <v>5</v>
      </c>
      <c r="AC106" s="57" t="str">
        <f t="shared" si="3"/>
        <v/>
      </c>
      <c r="AD106" s="58" t="str">
        <f t="shared" si="4"/>
        <v/>
      </c>
      <c r="AE106" s="58" t="str">
        <f t="shared" si="4"/>
        <v/>
      </c>
      <c r="AF106" s="58" t="str">
        <f t="shared" si="4"/>
        <v/>
      </c>
      <c r="AG106" s="58" t="str">
        <f t="shared" si="4"/>
        <v/>
      </c>
      <c r="AH106" s="58" t="str">
        <f t="shared" si="4"/>
        <v/>
      </c>
      <c r="AI106" s="58" t="str">
        <f t="shared" si="4"/>
        <v/>
      </c>
      <c r="AJ106" s="52"/>
      <c r="AK106" s="59" t="s">
        <v>206</v>
      </c>
      <c r="AL106" s="59" t="s">
        <v>207</v>
      </c>
      <c r="AM106" s="59"/>
      <c r="AN106" s="59"/>
      <c r="AO106" s="59"/>
      <c r="AP106" s="52"/>
      <c r="AQ106" s="52" t="b">
        <f t="shared" si="5"/>
        <v>0</v>
      </c>
    </row>
    <row r="107" spans="1:43" ht="33" customHeight="1">
      <c r="A107" s="177">
        <v>1</v>
      </c>
      <c r="B107" s="87"/>
      <c r="C107" s="43">
        <f ca="1">IFERROR(OFFSET(C107,-1,0)+1,1)</f>
        <v>23</v>
      </c>
      <c r="D107" s="232" t="s">
        <v>216</v>
      </c>
      <c r="E107" s="241" t="s">
        <v>294</v>
      </c>
      <c r="F107" s="241"/>
      <c r="G107" s="241"/>
      <c r="H107" s="241"/>
      <c r="I107" s="241"/>
      <c r="J107" s="222"/>
      <c r="K107" s="233"/>
      <c r="L107" s="234" t="s">
        <v>689</v>
      </c>
      <c r="M107" s="234" t="str">
        <f t="shared" si="2"/>
        <v/>
      </c>
      <c r="N107" s="111"/>
      <c r="O107" s="214">
        <f>IF(J107="",P107,IF(AQ107=FALSE,0,IFERROR(HLOOKUP(J107,Q107:$V$137,W107,FALSE),0)))</f>
        <v>0</v>
      </c>
      <c r="P107" s="214">
        <f>IF(AND($Q$36,J107=""),1,0)</f>
        <v>0</v>
      </c>
      <c r="Q107" s="165" t="s">
        <v>528</v>
      </c>
      <c r="R107" s="165" t="s">
        <v>529</v>
      </c>
      <c r="S107" s="165" t="s">
        <v>530</v>
      </c>
      <c r="T107" s="165" t="s">
        <v>531</v>
      </c>
      <c r="U107" s="169" t="s">
        <v>361</v>
      </c>
      <c r="V107" s="45"/>
      <c r="W107" s="52">
        <v>29</v>
      </c>
      <c r="X107" s="57">
        <f t="shared" si="3"/>
        <v>1</v>
      </c>
      <c r="Y107" s="57">
        <f t="shared" si="3"/>
        <v>2</v>
      </c>
      <c r="Z107" s="57">
        <f t="shared" si="3"/>
        <v>3</v>
      </c>
      <c r="AA107" s="57">
        <f t="shared" si="3"/>
        <v>4</v>
      </c>
      <c r="AB107" s="57">
        <f t="shared" si="3"/>
        <v>5</v>
      </c>
      <c r="AC107" s="57" t="str">
        <f t="shared" si="3"/>
        <v/>
      </c>
      <c r="AD107" s="58" t="str">
        <f t="shared" si="4"/>
        <v/>
      </c>
      <c r="AE107" s="58" t="str">
        <f t="shared" si="4"/>
        <v/>
      </c>
      <c r="AF107" s="58" t="str">
        <f t="shared" si="4"/>
        <v/>
      </c>
      <c r="AG107" s="58" t="str">
        <f t="shared" si="4"/>
        <v/>
      </c>
      <c r="AH107" s="58" t="str">
        <f t="shared" si="4"/>
        <v/>
      </c>
      <c r="AI107" s="58" t="str">
        <f t="shared" si="4"/>
        <v/>
      </c>
      <c r="AJ107" s="52"/>
      <c r="AK107" s="59" t="s">
        <v>206</v>
      </c>
      <c r="AL107" s="59" t="s">
        <v>207</v>
      </c>
      <c r="AM107" s="59"/>
      <c r="AN107" s="59"/>
      <c r="AO107" s="59"/>
      <c r="AP107" s="52"/>
      <c r="AQ107" s="52" t="b">
        <f t="shared" si="5"/>
        <v>0</v>
      </c>
    </row>
    <row r="108" spans="1:43" ht="33" customHeight="1">
      <c r="A108" s="177">
        <v>1</v>
      </c>
      <c r="B108" s="87"/>
      <c r="C108" s="43">
        <f t="shared" ca="1" si="6"/>
        <v>24</v>
      </c>
      <c r="D108" s="232" t="s">
        <v>218</v>
      </c>
      <c r="E108" s="241" t="s">
        <v>295</v>
      </c>
      <c r="F108" s="241"/>
      <c r="G108" s="241"/>
      <c r="H108" s="241"/>
      <c r="I108" s="241"/>
      <c r="J108" s="222"/>
      <c r="K108" s="233"/>
      <c r="L108" s="234" t="s">
        <v>689</v>
      </c>
      <c r="M108" s="234" t="str">
        <f t="shared" si="2"/>
        <v/>
      </c>
      <c r="N108" s="111"/>
      <c r="O108" s="214">
        <f>IF(J108="",P108,IF(AQ108=FALSE,0,IFERROR(HLOOKUP(J108,Q108:$V$137,W108,FALSE),0)))</f>
        <v>0</v>
      </c>
      <c r="P108" s="214">
        <f>IF(AND($Q$37,J108=""),1,0)</f>
        <v>0</v>
      </c>
      <c r="Q108" s="165" t="s">
        <v>528</v>
      </c>
      <c r="R108" s="165" t="s">
        <v>529</v>
      </c>
      <c r="S108" s="165" t="s">
        <v>530</v>
      </c>
      <c r="T108" s="165" t="s">
        <v>531</v>
      </c>
      <c r="U108" s="169" t="s">
        <v>361</v>
      </c>
      <c r="V108" s="45"/>
      <c r="W108" s="52">
        <v>28</v>
      </c>
      <c r="X108" s="57">
        <f t="shared" si="3"/>
        <v>1</v>
      </c>
      <c r="Y108" s="57">
        <f t="shared" si="3"/>
        <v>2</v>
      </c>
      <c r="Z108" s="57">
        <f t="shared" si="3"/>
        <v>3</v>
      </c>
      <c r="AA108" s="57">
        <f t="shared" si="3"/>
        <v>4</v>
      </c>
      <c r="AB108" s="57">
        <f t="shared" si="3"/>
        <v>5</v>
      </c>
      <c r="AC108" s="57" t="str">
        <f t="shared" si="3"/>
        <v/>
      </c>
      <c r="AD108" s="58" t="str">
        <f t="shared" si="4"/>
        <v/>
      </c>
      <c r="AE108" s="58" t="str">
        <f t="shared" si="4"/>
        <v/>
      </c>
      <c r="AF108" s="58" t="str">
        <f t="shared" si="4"/>
        <v/>
      </c>
      <c r="AG108" s="58" t="str">
        <f t="shared" si="4"/>
        <v/>
      </c>
      <c r="AH108" s="58" t="str">
        <f t="shared" si="4"/>
        <v/>
      </c>
      <c r="AI108" s="58" t="str">
        <f t="shared" si="4"/>
        <v/>
      </c>
      <c r="AJ108" s="52"/>
      <c r="AK108" s="59" t="s">
        <v>206</v>
      </c>
      <c r="AL108" s="59" t="s">
        <v>207</v>
      </c>
      <c r="AM108" s="59"/>
      <c r="AN108" s="59"/>
      <c r="AO108" s="59"/>
      <c r="AP108" s="52"/>
      <c r="AQ108" s="52" t="b">
        <f t="shared" si="5"/>
        <v>0</v>
      </c>
    </row>
    <row r="109" spans="1:43" ht="33" customHeight="1">
      <c r="A109" s="177">
        <v>1</v>
      </c>
      <c r="B109" s="87"/>
      <c r="C109" s="43">
        <f t="shared" ca="1" si="6"/>
        <v>25</v>
      </c>
      <c r="D109" s="232" t="s">
        <v>63</v>
      </c>
      <c r="E109" s="241" t="s">
        <v>296</v>
      </c>
      <c r="F109" s="241"/>
      <c r="G109" s="241"/>
      <c r="H109" s="241"/>
      <c r="I109" s="241"/>
      <c r="J109" s="222"/>
      <c r="K109" s="233"/>
      <c r="L109" s="234" t="s">
        <v>689</v>
      </c>
      <c r="M109" s="234" t="str">
        <f t="shared" si="2"/>
        <v/>
      </c>
      <c r="N109" s="111"/>
      <c r="O109" s="214">
        <f>IF(J109="",P109,IF(AQ109=FALSE,0,IFERROR(HLOOKUP(J109,Q109:$V$137,W109,FALSE),0)))</f>
        <v>0</v>
      </c>
      <c r="P109" s="214">
        <f>IF(AND($Q$37,J109=""),1,0)</f>
        <v>0</v>
      </c>
      <c r="Q109" s="169" t="s">
        <v>40</v>
      </c>
      <c r="R109" s="169" t="s">
        <v>41</v>
      </c>
      <c r="S109" s="169" t="s">
        <v>39</v>
      </c>
      <c r="T109" s="169" t="s">
        <v>43</v>
      </c>
      <c r="U109" s="169" t="s">
        <v>371</v>
      </c>
      <c r="V109" s="45"/>
      <c r="W109" s="52">
        <v>27</v>
      </c>
      <c r="X109" s="57">
        <f t="shared" si="3"/>
        <v>1</v>
      </c>
      <c r="Y109" s="57">
        <f t="shared" si="3"/>
        <v>2</v>
      </c>
      <c r="Z109" s="57">
        <f t="shared" si="3"/>
        <v>3</v>
      </c>
      <c r="AA109" s="57">
        <f t="shared" si="3"/>
        <v>4</v>
      </c>
      <c r="AB109" s="57">
        <f t="shared" si="3"/>
        <v>5</v>
      </c>
      <c r="AC109" s="57" t="str">
        <f t="shared" si="3"/>
        <v/>
      </c>
      <c r="AD109" s="58" t="str">
        <f t="shared" si="4"/>
        <v/>
      </c>
      <c r="AE109" s="58" t="str">
        <f t="shared" si="4"/>
        <v/>
      </c>
      <c r="AF109" s="58" t="str">
        <f t="shared" si="4"/>
        <v/>
      </c>
      <c r="AG109" s="58" t="str">
        <f t="shared" si="4"/>
        <v/>
      </c>
      <c r="AH109" s="58" t="str">
        <f t="shared" si="4"/>
        <v/>
      </c>
      <c r="AI109" s="58" t="str">
        <f t="shared" si="4"/>
        <v/>
      </c>
      <c r="AJ109" s="52"/>
      <c r="AK109" s="59" t="s">
        <v>206</v>
      </c>
      <c r="AL109" s="59" t="s">
        <v>207</v>
      </c>
      <c r="AM109" s="59"/>
      <c r="AN109" s="59"/>
      <c r="AO109" s="59"/>
      <c r="AP109" s="52"/>
      <c r="AQ109" s="52" t="b">
        <f t="shared" si="5"/>
        <v>0</v>
      </c>
    </row>
    <row r="110" spans="1:43" ht="33" customHeight="1">
      <c r="A110" s="177">
        <v>1</v>
      </c>
      <c r="B110" s="87"/>
      <c r="C110" s="43">
        <f t="shared" ca="1" si="6"/>
        <v>26</v>
      </c>
      <c r="D110" s="232" t="s">
        <v>64</v>
      </c>
      <c r="E110" s="241" t="s">
        <v>682</v>
      </c>
      <c r="F110" s="241"/>
      <c r="G110" s="241"/>
      <c r="H110" s="241"/>
      <c r="I110" s="241"/>
      <c r="J110" s="222"/>
      <c r="K110" s="233"/>
      <c r="L110" s="234" t="s">
        <v>690</v>
      </c>
      <c r="M110" s="234">
        <f t="shared" si="2"/>
        <v>1</v>
      </c>
      <c r="N110" s="111"/>
      <c r="O110" s="214">
        <f>IF(J110="",P110,IF(AQ110=FALSE,0,IFERROR(HLOOKUP(J110,Q110:$V$137,W110,FALSE),0)))</f>
        <v>1</v>
      </c>
      <c r="P110" s="214">
        <f t="shared" ref="P110:P117" si="9">IF(J110="",1,"")</f>
        <v>1</v>
      </c>
      <c r="Q110" s="169" t="s">
        <v>459</v>
      </c>
      <c r="R110" s="169" t="s">
        <v>45</v>
      </c>
      <c r="S110" s="169" t="s">
        <v>44</v>
      </c>
      <c r="T110" s="169" t="s">
        <v>37</v>
      </c>
      <c r="U110" s="169" t="s">
        <v>336</v>
      </c>
      <c r="V110" s="45"/>
      <c r="W110" s="52">
        <v>26</v>
      </c>
      <c r="X110" s="57">
        <f t="shared" si="3"/>
        <v>1</v>
      </c>
      <c r="Y110" s="57">
        <f t="shared" si="3"/>
        <v>2</v>
      </c>
      <c r="Z110" s="57">
        <f t="shared" si="3"/>
        <v>3</v>
      </c>
      <c r="AA110" s="57">
        <f t="shared" si="3"/>
        <v>4</v>
      </c>
      <c r="AB110" s="57">
        <f t="shared" si="3"/>
        <v>5</v>
      </c>
      <c r="AC110" s="57" t="str">
        <f t="shared" si="3"/>
        <v/>
      </c>
      <c r="AD110" s="58" t="str">
        <f t="shared" si="4"/>
        <v>実施済み</v>
      </c>
      <c r="AE110" s="58" t="str">
        <f t="shared" si="4"/>
        <v>概ね実施</v>
      </c>
      <c r="AF110" s="58" t="str">
        <f t="shared" si="4"/>
        <v>半数程度で実施</v>
      </c>
      <c r="AG110" s="58" t="str">
        <f t="shared" si="4"/>
        <v>一部実施</v>
      </c>
      <c r="AH110" s="58" t="str">
        <f t="shared" si="4"/>
        <v>実施（把握）していない</v>
      </c>
      <c r="AI110" s="58" t="str">
        <f t="shared" si="4"/>
        <v/>
      </c>
      <c r="AJ110" s="52"/>
      <c r="AK110" s="59" t="s">
        <v>206</v>
      </c>
      <c r="AL110" s="59" t="s">
        <v>207</v>
      </c>
      <c r="AM110" s="59"/>
      <c r="AN110" s="59"/>
      <c r="AO110" s="59"/>
      <c r="AP110" s="52"/>
      <c r="AQ110" s="52" t="b">
        <f t="shared" si="5"/>
        <v>1</v>
      </c>
    </row>
    <row r="111" spans="1:43" ht="33" customHeight="1">
      <c r="A111" s="177">
        <v>0</v>
      </c>
      <c r="B111" s="87"/>
      <c r="C111" s="43">
        <f t="shared" ca="1" si="6"/>
        <v>27</v>
      </c>
      <c r="D111" s="232" t="s">
        <v>64</v>
      </c>
      <c r="E111" s="241" t="s">
        <v>297</v>
      </c>
      <c r="F111" s="241"/>
      <c r="G111" s="241"/>
      <c r="H111" s="241"/>
      <c r="I111" s="241"/>
      <c r="J111" s="222"/>
      <c r="K111" s="233"/>
      <c r="L111" s="234" t="s">
        <v>690</v>
      </c>
      <c r="M111" s="234">
        <f t="shared" si="2"/>
        <v>1</v>
      </c>
      <c r="N111" s="111"/>
      <c r="O111" s="214">
        <f>IF(J111="",P111,IF(AQ111=FALSE,0,IFERROR(HLOOKUP(J111,Q111:$V$137,W111,FALSE),0)))</f>
        <v>1</v>
      </c>
      <c r="P111" s="214">
        <f t="shared" si="9"/>
        <v>1</v>
      </c>
      <c r="Q111" s="169" t="s">
        <v>459</v>
      </c>
      <c r="R111" s="169" t="s">
        <v>45</v>
      </c>
      <c r="S111" s="169" t="s">
        <v>44</v>
      </c>
      <c r="T111" s="169" t="s">
        <v>37</v>
      </c>
      <c r="U111" s="169" t="s">
        <v>336</v>
      </c>
      <c r="V111" s="45"/>
      <c r="W111" s="52">
        <v>25</v>
      </c>
      <c r="X111" s="57">
        <f t="shared" si="3"/>
        <v>1</v>
      </c>
      <c r="Y111" s="57">
        <f t="shared" si="3"/>
        <v>2</v>
      </c>
      <c r="Z111" s="57">
        <f t="shared" si="3"/>
        <v>3</v>
      </c>
      <c r="AA111" s="57">
        <f t="shared" si="3"/>
        <v>4</v>
      </c>
      <c r="AB111" s="57">
        <f t="shared" si="3"/>
        <v>5</v>
      </c>
      <c r="AC111" s="57" t="str">
        <f t="shared" si="3"/>
        <v/>
      </c>
      <c r="AD111" s="58" t="str">
        <f t="shared" si="4"/>
        <v>実施済み</v>
      </c>
      <c r="AE111" s="58" t="str">
        <f t="shared" si="4"/>
        <v>概ね実施</v>
      </c>
      <c r="AF111" s="58" t="str">
        <f t="shared" si="4"/>
        <v>半数程度で実施</v>
      </c>
      <c r="AG111" s="58" t="str">
        <f t="shared" si="4"/>
        <v>一部実施</v>
      </c>
      <c r="AH111" s="58" t="str">
        <f t="shared" si="4"/>
        <v>実施（把握）していない</v>
      </c>
      <c r="AI111" s="58" t="str">
        <f t="shared" si="4"/>
        <v/>
      </c>
      <c r="AJ111" s="52"/>
      <c r="AK111" s="59" t="s">
        <v>206</v>
      </c>
      <c r="AL111" s="59" t="s">
        <v>207</v>
      </c>
      <c r="AM111" s="59"/>
      <c r="AN111" s="59"/>
      <c r="AO111" s="59"/>
      <c r="AP111" s="52"/>
      <c r="AQ111" s="52" t="b">
        <f t="shared" si="5"/>
        <v>1</v>
      </c>
    </row>
    <row r="112" spans="1:43" ht="33" customHeight="1">
      <c r="A112" s="177">
        <v>0</v>
      </c>
      <c r="B112" s="87"/>
      <c r="C112" s="43">
        <f t="shared" ca="1" si="6"/>
        <v>28</v>
      </c>
      <c r="D112" s="232" t="s">
        <v>64</v>
      </c>
      <c r="E112" s="241" t="s">
        <v>298</v>
      </c>
      <c r="F112" s="241"/>
      <c r="G112" s="241"/>
      <c r="H112" s="241"/>
      <c r="I112" s="241"/>
      <c r="J112" s="222"/>
      <c r="K112" s="233"/>
      <c r="L112" s="234" t="s">
        <v>690</v>
      </c>
      <c r="M112" s="234">
        <f t="shared" si="2"/>
        <v>1</v>
      </c>
      <c r="N112" s="111"/>
      <c r="O112" s="214">
        <f>IF(J112="",P112,IF(AQ112=FALSE,0,IFERROR(HLOOKUP(J112,Q112:$V$137,W112,FALSE),0)))</f>
        <v>1</v>
      </c>
      <c r="P112" s="214">
        <f t="shared" si="9"/>
        <v>1</v>
      </c>
      <c r="Q112" s="169" t="s">
        <v>459</v>
      </c>
      <c r="R112" s="169" t="s">
        <v>45</v>
      </c>
      <c r="S112" s="169" t="s">
        <v>44</v>
      </c>
      <c r="T112" s="169" t="s">
        <v>37</v>
      </c>
      <c r="U112" s="169" t="s">
        <v>371</v>
      </c>
      <c r="V112" s="45"/>
      <c r="W112" s="52">
        <v>24</v>
      </c>
      <c r="X112" s="57">
        <f t="shared" si="3"/>
        <v>1</v>
      </c>
      <c r="Y112" s="57">
        <f t="shared" si="3"/>
        <v>2</v>
      </c>
      <c r="Z112" s="57">
        <f t="shared" si="3"/>
        <v>3</v>
      </c>
      <c r="AA112" s="57">
        <f t="shared" si="3"/>
        <v>4</v>
      </c>
      <c r="AB112" s="57">
        <f t="shared" si="3"/>
        <v>5</v>
      </c>
      <c r="AC112" s="57" t="str">
        <f t="shared" si="3"/>
        <v/>
      </c>
      <c r="AD112" s="58" t="str">
        <f t="shared" si="4"/>
        <v>実施済み</v>
      </c>
      <c r="AE112" s="58" t="str">
        <f t="shared" si="4"/>
        <v>概ね実施</v>
      </c>
      <c r="AF112" s="58" t="str">
        <f t="shared" si="4"/>
        <v>半数程度で実施</v>
      </c>
      <c r="AG112" s="58" t="str">
        <f t="shared" si="4"/>
        <v>一部実施</v>
      </c>
      <c r="AH112" s="58" t="str">
        <f t="shared" si="4"/>
        <v>20％未満又は把握していない</v>
      </c>
      <c r="AI112" s="58" t="str">
        <f t="shared" si="4"/>
        <v/>
      </c>
      <c r="AJ112" s="52"/>
      <c r="AK112" s="59" t="s">
        <v>206</v>
      </c>
      <c r="AL112" s="59" t="s">
        <v>207</v>
      </c>
      <c r="AM112" s="59"/>
      <c r="AN112" s="59"/>
      <c r="AO112" s="59"/>
      <c r="AP112" s="52"/>
      <c r="AQ112" s="52" t="b">
        <f t="shared" si="5"/>
        <v>1</v>
      </c>
    </row>
    <row r="113" spans="1:43" ht="33" customHeight="1">
      <c r="A113" s="177">
        <v>0</v>
      </c>
      <c r="B113" s="87"/>
      <c r="C113" s="43">
        <f ca="1">IFERROR(OFFSET(C113,-1,0)+1,1)</f>
        <v>29</v>
      </c>
      <c r="D113" s="232" t="s">
        <v>64</v>
      </c>
      <c r="E113" s="241" t="s">
        <v>299</v>
      </c>
      <c r="F113" s="241"/>
      <c r="G113" s="241"/>
      <c r="H113" s="241"/>
      <c r="I113" s="241"/>
      <c r="J113" s="222"/>
      <c r="K113" s="233"/>
      <c r="L113" s="234" t="s">
        <v>689</v>
      </c>
      <c r="M113" s="234">
        <f t="shared" si="2"/>
        <v>1</v>
      </c>
      <c r="N113" s="111"/>
      <c r="O113" s="214">
        <f>IF(J113="",P113,IF(AQ113=FALSE,0,IFERROR(HLOOKUP(J113,Q113:$V$137,W113,FALSE),0)))</f>
        <v>1</v>
      </c>
      <c r="P113" s="214">
        <f t="shared" si="9"/>
        <v>1</v>
      </c>
      <c r="Q113" s="169" t="s">
        <v>40</v>
      </c>
      <c r="R113" s="169" t="s">
        <v>41</v>
      </c>
      <c r="S113" s="169" t="s">
        <v>39</v>
      </c>
      <c r="T113" s="169" t="s">
        <v>43</v>
      </c>
      <c r="U113" s="169" t="s">
        <v>371</v>
      </c>
      <c r="V113" s="169" t="s">
        <v>42</v>
      </c>
      <c r="W113" s="52">
        <v>23</v>
      </c>
      <c r="X113" s="57">
        <f t="shared" si="3"/>
        <v>1</v>
      </c>
      <c r="Y113" s="57">
        <f t="shared" si="3"/>
        <v>2</v>
      </c>
      <c r="Z113" s="57">
        <f t="shared" si="3"/>
        <v>3</v>
      </c>
      <c r="AA113" s="57">
        <f t="shared" si="3"/>
        <v>4</v>
      </c>
      <c r="AB113" s="57">
        <f t="shared" si="3"/>
        <v>5</v>
      </c>
      <c r="AC113" s="57">
        <f t="shared" si="3"/>
        <v>6</v>
      </c>
      <c r="AD113" s="58" t="str">
        <f t="shared" si="4"/>
        <v>80%以上で導入済み</v>
      </c>
      <c r="AE113" s="58" t="str">
        <f t="shared" si="4"/>
        <v>60%以上で導入済み</v>
      </c>
      <c r="AF113" s="58" t="str">
        <f t="shared" si="4"/>
        <v>40%以上で導入済み</v>
      </c>
      <c r="AG113" s="58" t="str">
        <f t="shared" si="4"/>
        <v>20%以上で導入済み</v>
      </c>
      <c r="AH113" s="58" t="str">
        <f t="shared" si="4"/>
        <v>20％未満又は把握していない</v>
      </c>
      <c r="AI113" s="58" t="str">
        <f t="shared" si="4"/>
        <v>該当なし</v>
      </c>
      <c r="AJ113" s="52"/>
      <c r="AK113" s="59" t="s">
        <v>206</v>
      </c>
      <c r="AL113" s="59" t="s">
        <v>207</v>
      </c>
      <c r="AM113" s="59"/>
      <c r="AN113" s="59"/>
      <c r="AO113" s="59"/>
      <c r="AP113" s="52"/>
      <c r="AQ113" s="52" t="b">
        <f t="shared" si="5"/>
        <v>1</v>
      </c>
    </row>
    <row r="114" spans="1:43" ht="33" customHeight="1">
      <c r="A114" s="177">
        <v>0</v>
      </c>
      <c r="B114" s="87"/>
      <c r="C114" s="43">
        <f t="shared" ca="1" si="6"/>
        <v>30</v>
      </c>
      <c r="D114" s="232" t="s">
        <v>64</v>
      </c>
      <c r="E114" s="241" t="s">
        <v>300</v>
      </c>
      <c r="F114" s="241"/>
      <c r="G114" s="241"/>
      <c r="H114" s="241"/>
      <c r="I114" s="241"/>
      <c r="J114" s="222"/>
      <c r="K114" s="233"/>
      <c r="L114" s="234" t="s">
        <v>690</v>
      </c>
      <c r="M114" s="234">
        <f t="shared" si="2"/>
        <v>1</v>
      </c>
      <c r="N114" s="111"/>
      <c r="O114" s="214">
        <f>IF(J114="",P114,IF(AQ114=FALSE,0,IFERROR(HLOOKUP(J114,Q114:$V$137,W114,FALSE),0)))</f>
        <v>1</v>
      </c>
      <c r="P114" s="214">
        <f t="shared" si="9"/>
        <v>1</v>
      </c>
      <c r="Q114" s="169" t="s">
        <v>112</v>
      </c>
      <c r="R114" s="169" t="s">
        <v>113</v>
      </c>
      <c r="S114" s="169" t="s">
        <v>114</v>
      </c>
      <c r="T114" s="169" t="s">
        <v>115</v>
      </c>
      <c r="U114" s="169" t="s">
        <v>371</v>
      </c>
      <c r="V114" s="169" t="s">
        <v>21</v>
      </c>
      <c r="W114" s="52">
        <v>22</v>
      </c>
      <c r="X114" s="57">
        <f t="shared" si="3"/>
        <v>1</v>
      </c>
      <c r="Y114" s="57">
        <f t="shared" si="3"/>
        <v>2</v>
      </c>
      <c r="Z114" s="57">
        <f t="shared" si="3"/>
        <v>3</v>
      </c>
      <c r="AA114" s="57">
        <f t="shared" si="3"/>
        <v>4</v>
      </c>
      <c r="AB114" s="57">
        <f t="shared" si="3"/>
        <v>5</v>
      </c>
      <c r="AC114" s="57">
        <f t="shared" si="3"/>
        <v>6</v>
      </c>
      <c r="AD114" s="58" t="str">
        <f t="shared" si="4"/>
        <v>80%以上で実施済み</v>
      </c>
      <c r="AE114" s="58" t="str">
        <f t="shared" si="4"/>
        <v>60%以上で実施済み</v>
      </c>
      <c r="AF114" s="58" t="str">
        <f t="shared" si="4"/>
        <v>40%以上で実施済み</v>
      </c>
      <c r="AG114" s="58" t="str">
        <f t="shared" si="4"/>
        <v>20%以上で実施済み</v>
      </c>
      <c r="AH114" s="58" t="str">
        <f t="shared" si="4"/>
        <v>20％未満又は把握していない</v>
      </c>
      <c r="AI114" s="58" t="str">
        <f t="shared" si="4"/>
        <v>該当なし</v>
      </c>
      <c r="AJ114" s="52"/>
      <c r="AK114" s="59" t="s">
        <v>206</v>
      </c>
      <c r="AL114" s="59" t="s">
        <v>207</v>
      </c>
      <c r="AM114" s="59"/>
      <c r="AN114" s="59"/>
      <c r="AO114" s="59"/>
      <c r="AP114" s="52"/>
      <c r="AQ114" s="52" t="b">
        <f t="shared" si="5"/>
        <v>1</v>
      </c>
    </row>
    <row r="115" spans="1:43" ht="33" customHeight="1">
      <c r="A115" s="177">
        <v>0</v>
      </c>
      <c r="B115" s="87"/>
      <c r="C115" s="43">
        <f t="shared" ca="1" si="6"/>
        <v>31</v>
      </c>
      <c r="D115" s="232" t="s">
        <v>64</v>
      </c>
      <c r="E115" s="241" t="s">
        <v>301</v>
      </c>
      <c r="F115" s="241"/>
      <c r="G115" s="241"/>
      <c r="H115" s="241"/>
      <c r="I115" s="241"/>
      <c r="J115" s="222"/>
      <c r="K115" s="233"/>
      <c r="L115" s="234" t="s">
        <v>689</v>
      </c>
      <c r="M115" s="234">
        <f t="shared" si="2"/>
        <v>1</v>
      </c>
      <c r="N115" s="111"/>
      <c r="O115" s="214">
        <f>IF(J115="",P115,IF(AQ115=FALSE,0,IFERROR(HLOOKUP(J115,Q115:$V$137,W115,FALSE),0)))</f>
        <v>1</v>
      </c>
      <c r="P115" s="214">
        <f t="shared" si="9"/>
        <v>1</v>
      </c>
      <c r="Q115" s="169" t="s">
        <v>40</v>
      </c>
      <c r="R115" s="169" t="s">
        <v>41</v>
      </c>
      <c r="S115" s="169" t="s">
        <v>39</v>
      </c>
      <c r="T115" s="169" t="s">
        <v>43</v>
      </c>
      <c r="U115" s="169" t="s">
        <v>371</v>
      </c>
      <c r="V115" s="169" t="s">
        <v>21</v>
      </c>
      <c r="W115" s="52">
        <v>21</v>
      </c>
      <c r="X115" s="57">
        <f t="shared" si="3"/>
        <v>1</v>
      </c>
      <c r="Y115" s="57">
        <f t="shared" si="3"/>
        <v>2</v>
      </c>
      <c r="Z115" s="57">
        <f t="shared" si="3"/>
        <v>3</v>
      </c>
      <c r="AA115" s="57">
        <f t="shared" si="3"/>
        <v>4</v>
      </c>
      <c r="AB115" s="57">
        <f t="shared" si="3"/>
        <v>5</v>
      </c>
      <c r="AC115" s="57">
        <f t="shared" si="3"/>
        <v>6</v>
      </c>
      <c r="AD115" s="58" t="str">
        <f t="shared" si="4"/>
        <v>80%以上で導入済み</v>
      </c>
      <c r="AE115" s="58" t="str">
        <f t="shared" si="4"/>
        <v>60%以上で導入済み</v>
      </c>
      <c r="AF115" s="58" t="str">
        <f t="shared" si="4"/>
        <v>40%以上で導入済み</v>
      </c>
      <c r="AG115" s="58" t="str">
        <f t="shared" si="4"/>
        <v>20%以上で導入済み</v>
      </c>
      <c r="AH115" s="58" t="str">
        <f t="shared" si="4"/>
        <v>20％未満又は把握していない</v>
      </c>
      <c r="AI115" s="58" t="str">
        <f t="shared" si="4"/>
        <v>該当なし</v>
      </c>
      <c r="AJ115" s="52"/>
      <c r="AK115" s="59" t="s">
        <v>206</v>
      </c>
      <c r="AL115" s="59" t="s">
        <v>207</v>
      </c>
      <c r="AM115" s="59"/>
      <c r="AN115" s="59"/>
      <c r="AO115" s="59"/>
      <c r="AP115" s="52"/>
      <c r="AQ115" s="52" t="b">
        <f t="shared" si="5"/>
        <v>1</v>
      </c>
    </row>
    <row r="116" spans="1:43" ht="33" customHeight="1">
      <c r="A116" s="177">
        <v>1</v>
      </c>
      <c r="B116" s="87"/>
      <c r="C116" s="43">
        <f t="shared" ca="1" si="6"/>
        <v>32</v>
      </c>
      <c r="D116" s="232" t="s">
        <v>64</v>
      </c>
      <c r="E116" s="244" t="s">
        <v>210</v>
      </c>
      <c r="F116" s="244"/>
      <c r="G116" s="244"/>
      <c r="H116" s="241"/>
      <c r="I116" s="241"/>
      <c r="J116" s="222"/>
      <c r="K116" s="233"/>
      <c r="L116" s="234" t="s">
        <v>690</v>
      </c>
      <c r="M116" s="234">
        <f t="shared" si="2"/>
        <v>1</v>
      </c>
      <c r="N116" s="111"/>
      <c r="O116" s="214">
        <f>IF(J116="",P116,IF(AQ116=FALSE,0,IFERROR(HLOOKUP(J116,Q116:$V$137,W116,FALSE),0)))</f>
        <v>1</v>
      </c>
      <c r="P116" s="214">
        <f t="shared" si="9"/>
        <v>1</v>
      </c>
      <c r="Q116" s="169" t="s">
        <v>73</v>
      </c>
      <c r="R116" s="169" t="s">
        <v>54</v>
      </c>
      <c r="S116" s="169" t="s">
        <v>71</v>
      </c>
      <c r="T116" s="169" t="s">
        <v>74</v>
      </c>
      <c r="U116" s="169" t="s">
        <v>336</v>
      </c>
      <c r="V116" s="45"/>
      <c r="W116" s="52">
        <v>20</v>
      </c>
      <c r="X116" s="57">
        <f t="shared" si="3"/>
        <v>1</v>
      </c>
      <c r="Y116" s="57">
        <f t="shared" si="3"/>
        <v>2</v>
      </c>
      <c r="Z116" s="57">
        <f t="shared" si="3"/>
        <v>3</v>
      </c>
      <c r="AA116" s="57">
        <f t="shared" si="3"/>
        <v>4</v>
      </c>
      <c r="AB116" s="57">
        <f t="shared" si="3"/>
        <v>5</v>
      </c>
      <c r="AC116" s="57" t="str">
        <f t="shared" si="3"/>
        <v/>
      </c>
      <c r="AD116" s="58" t="str">
        <f t="shared" si="4"/>
        <v>半年に1回程度以上</v>
      </c>
      <c r="AE116" s="58" t="str">
        <f t="shared" si="4"/>
        <v>年1回程度</v>
      </c>
      <c r="AF116" s="58" t="str">
        <f t="shared" si="4"/>
        <v>2～3年に1回程度</v>
      </c>
      <c r="AG116" s="58" t="str">
        <f t="shared" si="4"/>
        <v>3年に1回未満</v>
      </c>
      <c r="AH116" s="58" t="str">
        <f t="shared" si="4"/>
        <v>実施（把握）していない</v>
      </c>
      <c r="AI116" s="58" t="str">
        <f t="shared" si="4"/>
        <v/>
      </c>
      <c r="AJ116" s="52"/>
      <c r="AK116" s="59" t="s">
        <v>206</v>
      </c>
      <c r="AL116" s="59" t="s">
        <v>207</v>
      </c>
      <c r="AM116" s="59"/>
      <c r="AN116" s="59"/>
      <c r="AO116" s="59"/>
      <c r="AP116" s="52"/>
      <c r="AQ116" s="52" t="b">
        <f t="shared" si="5"/>
        <v>1</v>
      </c>
    </row>
    <row r="117" spans="1:43" ht="33" customHeight="1">
      <c r="A117" s="177">
        <v>0</v>
      </c>
      <c r="B117" s="87"/>
      <c r="C117" s="43">
        <f t="shared" ca="1" si="6"/>
        <v>33</v>
      </c>
      <c r="D117" s="232" t="s">
        <v>64</v>
      </c>
      <c r="E117" s="241" t="s">
        <v>302</v>
      </c>
      <c r="F117" s="241"/>
      <c r="G117" s="241"/>
      <c r="H117" s="241"/>
      <c r="I117" s="241"/>
      <c r="J117" s="222"/>
      <c r="K117" s="233"/>
      <c r="L117" s="234" t="s">
        <v>690</v>
      </c>
      <c r="M117" s="234">
        <f t="shared" si="2"/>
        <v>1</v>
      </c>
      <c r="N117" s="111"/>
      <c r="O117" s="214">
        <f>IF(J117="",P117,IF(AQ117=FALSE,0,IFERROR(HLOOKUP(J117,Q117:$V$137,W117,FALSE),0)))</f>
        <v>1</v>
      </c>
      <c r="P117" s="214">
        <f t="shared" si="9"/>
        <v>1</v>
      </c>
      <c r="Q117" s="169" t="s">
        <v>116</v>
      </c>
      <c r="R117" s="169"/>
      <c r="S117" s="169"/>
      <c r="T117" s="169"/>
      <c r="U117" s="169" t="s">
        <v>336</v>
      </c>
      <c r="V117" s="169" t="s">
        <v>21</v>
      </c>
      <c r="W117" s="52">
        <v>19</v>
      </c>
      <c r="X117" s="57">
        <f t="shared" si="3"/>
        <v>1</v>
      </c>
      <c r="Y117" s="57" t="str">
        <f t="shared" si="3"/>
        <v/>
      </c>
      <c r="Z117" s="57" t="str">
        <f t="shared" si="3"/>
        <v/>
      </c>
      <c r="AA117" s="57" t="str">
        <f t="shared" si="3"/>
        <v/>
      </c>
      <c r="AB117" s="57">
        <f t="shared" si="3"/>
        <v>5</v>
      </c>
      <c r="AC117" s="57">
        <f t="shared" si="3"/>
        <v>6</v>
      </c>
      <c r="AD117" s="58" t="str">
        <f t="shared" si="4"/>
        <v>5年に1回程度以上</v>
      </c>
      <c r="AE117" s="58" t="str">
        <f t="shared" si="4"/>
        <v>実施（把握）していない</v>
      </c>
      <c r="AF117" s="58" t="str">
        <f t="shared" si="4"/>
        <v>該当なし</v>
      </c>
      <c r="AG117" s="58" t="str">
        <f t="shared" si="4"/>
        <v/>
      </c>
      <c r="AH117" s="58" t="str">
        <f t="shared" si="4"/>
        <v/>
      </c>
      <c r="AI117" s="58" t="str">
        <f t="shared" si="4"/>
        <v/>
      </c>
      <c r="AJ117" s="52"/>
      <c r="AK117" s="59" t="s">
        <v>206</v>
      </c>
      <c r="AL117" s="59" t="s">
        <v>207</v>
      </c>
      <c r="AM117" s="59"/>
      <c r="AN117" s="59"/>
      <c r="AO117" s="59"/>
      <c r="AP117" s="52"/>
      <c r="AQ117" s="52" t="b">
        <f t="shared" si="5"/>
        <v>1</v>
      </c>
    </row>
    <row r="118" spans="1:43" ht="33" customHeight="1">
      <c r="A118" s="177">
        <v>1</v>
      </c>
      <c r="B118" s="87"/>
      <c r="C118" s="43">
        <f t="shared" ca="1" si="6"/>
        <v>34</v>
      </c>
      <c r="D118" s="232" t="s">
        <v>13</v>
      </c>
      <c r="E118" s="241" t="s">
        <v>303</v>
      </c>
      <c r="F118" s="241"/>
      <c r="G118" s="241"/>
      <c r="H118" s="241"/>
      <c r="I118" s="241"/>
      <c r="J118" s="222"/>
      <c r="K118" s="233"/>
      <c r="L118" s="234" t="s">
        <v>689</v>
      </c>
      <c r="M118" s="234" t="str">
        <f t="shared" si="2"/>
        <v/>
      </c>
      <c r="N118" s="111"/>
      <c r="O118" s="214">
        <f>IF(J118="",P118,IF(AQ118=FALSE,0,IFERROR(HLOOKUP(J118,Q118:$V$137,W118,FALSE),0)))</f>
        <v>0</v>
      </c>
      <c r="P118" s="214">
        <f>IF(AND($Q$38,J118=""),1,0)</f>
        <v>0</v>
      </c>
      <c r="Q118" s="165" t="s">
        <v>528</v>
      </c>
      <c r="R118" s="165" t="s">
        <v>529</v>
      </c>
      <c r="S118" s="165" t="s">
        <v>530</v>
      </c>
      <c r="T118" s="165" t="s">
        <v>531</v>
      </c>
      <c r="U118" s="169" t="s">
        <v>361</v>
      </c>
      <c r="V118" s="45"/>
      <c r="W118" s="52">
        <v>18</v>
      </c>
      <c r="X118" s="57">
        <f t="shared" si="3"/>
        <v>1</v>
      </c>
      <c r="Y118" s="57">
        <f t="shared" si="3"/>
        <v>2</v>
      </c>
      <c r="Z118" s="57">
        <f t="shared" si="3"/>
        <v>3</v>
      </c>
      <c r="AA118" s="57">
        <f t="shared" si="3"/>
        <v>4</v>
      </c>
      <c r="AB118" s="57">
        <f t="shared" si="3"/>
        <v>5</v>
      </c>
      <c r="AC118" s="57" t="str">
        <f t="shared" si="3"/>
        <v/>
      </c>
      <c r="AD118" s="58" t="str">
        <f t="shared" ref="AD118:AI134" si="10">IF($AQ118=TRUE,IFERROR(INDEX($Q118:$V118,SMALL($X118:$AC118,COLUMN(AD118)-COLUMN($AD118)+1)),""),"")</f>
        <v/>
      </c>
      <c r="AE118" s="58" t="str">
        <f t="shared" si="10"/>
        <v/>
      </c>
      <c r="AF118" s="58" t="str">
        <f t="shared" si="10"/>
        <v/>
      </c>
      <c r="AG118" s="58" t="str">
        <f t="shared" si="10"/>
        <v/>
      </c>
      <c r="AH118" s="58" t="str">
        <f t="shared" si="10"/>
        <v/>
      </c>
      <c r="AI118" s="58" t="str">
        <f t="shared" si="10"/>
        <v/>
      </c>
      <c r="AJ118" s="52"/>
      <c r="AK118" s="59" t="s">
        <v>206</v>
      </c>
      <c r="AL118" s="59" t="s">
        <v>207</v>
      </c>
      <c r="AM118" s="59"/>
      <c r="AN118" s="59"/>
      <c r="AO118" s="59"/>
      <c r="AP118" s="52"/>
      <c r="AQ118" s="52" t="b">
        <f t="shared" si="5"/>
        <v>0</v>
      </c>
    </row>
    <row r="119" spans="1:43" ht="33" customHeight="1">
      <c r="A119" s="177">
        <v>1</v>
      </c>
      <c r="B119" s="87"/>
      <c r="C119" s="43">
        <f t="shared" ca="1" si="6"/>
        <v>35</v>
      </c>
      <c r="D119" s="232" t="s">
        <v>13</v>
      </c>
      <c r="E119" s="241" t="s">
        <v>304</v>
      </c>
      <c r="F119" s="241"/>
      <c r="G119" s="241"/>
      <c r="H119" s="241"/>
      <c r="I119" s="241"/>
      <c r="J119" s="222"/>
      <c r="K119" s="233"/>
      <c r="L119" s="234" t="s">
        <v>690</v>
      </c>
      <c r="M119" s="234" t="str">
        <f t="shared" si="2"/>
        <v/>
      </c>
      <c r="N119" s="111"/>
      <c r="O119" s="214">
        <f>IF(J119="",P119,IF(AQ119=FALSE,0,IFERROR(HLOOKUP(J119,Q119:$V$137,W119,FALSE),0)))</f>
        <v>0</v>
      </c>
      <c r="P119" s="214">
        <f t="shared" ref="P119:P120" si="11">IF(AND($Q$38,J119=""),1,0)</f>
        <v>0</v>
      </c>
      <c r="Q119" s="169" t="s">
        <v>459</v>
      </c>
      <c r="R119" s="169" t="s">
        <v>45</v>
      </c>
      <c r="S119" s="169" t="s">
        <v>44</v>
      </c>
      <c r="T119" s="169" t="s">
        <v>37</v>
      </c>
      <c r="U119" s="169" t="s">
        <v>371</v>
      </c>
      <c r="V119" s="60"/>
      <c r="W119" s="52">
        <v>17</v>
      </c>
      <c r="X119" s="57">
        <f t="shared" si="3"/>
        <v>1</v>
      </c>
      <c r="Y119" s="57">
        <f t="shared" si="3"/>
        <v>2</v>
      </c>
      <c r="Z119" s="57">
        <f t="shared" si="3"/>
        <v>3</v>
      </c>
      <c r="AA119" s="57">
        <f t="shared" si="3"/>
        <v>4</v>
      </c>
      <c r="AB119" s="57">
        <f t="shared" si="3"/>
        <v>5</v>
      </c>
      <c r="AC119" s="57" t="str">
        <f t="shared" si="3"/>
        <v/>
      </c>
      <c r="AD119" s="58" t="str">
        <f t="shared" si="10"/>
        <v/>
      </c>
      <c r="AE119" s="58" t="str">
        <f t="shared" si="10"/>
        <v/>
      </c>
      <c r="AF119" s="58" t="str">
        <f t="shared" si="10"/>
        <v/>
      </c>
      <c r="AG119" s="58" t="str">
        <f t="shared" si="10"/>
        <v/>
      </c>
      <c r="AH119" s="58" t="str">
        <f t="shared" si="10"/>
        <v/>
      </c>
      <c r="AI119" s="58" t="str">
        <f t="shared" si="10"/>
        <v/>
      </c>
      <c r="AJ119" s="52"/>
      <c r="AK119" s="59" t="s">
        <v>206</v>
      </c>
      <c r="AL119" s="59" t="s">
        <v>207</v>
      </c>
      <c r="AM119" s="59"/>
      <c r="AN119" s="59"/>
      <c r="AO119" s="59"/>
      <c r="AP119" s="52"/>
      <c r="AQ119" s="52" t="b">
        <f t="shared" si="5"/>
        <v>0</v>
      </c>
    </row>
    <row r="120" spans="1:43" ht="33" customHeight="1">
      <c r="A120" s="177">
        <v>0</v>
      </c>
      <c r="B120" s="87"/>
      <c r="C120" s="43">
        <f t="shared" ca="1" si="6"/>
        <v>36</v>
      </c>
      <c r="D120" s="232" t="s">
        <v>13</v>
      </c>
      <c r="E120" s="241" t="s">
        <v>242</v>
      </c>
      <c r="F120" s="241"/>
      <c r="G120" s="241"/>
      <c r="H120" s="241"/>
      <c r="I120" s="241"/>
      <c r="J120" s="222"/>
      <c r="K120" s="233"/>
      <c r="L120" s="234" t="s">
        <v>690</v>
      </c>
      <c r="M120" s="234" t="str">
        <f t="shared" si="2"/>
        <v/>
      </c>
      <c r="N120" s="111"/>
      <c r="O120" s="214">
        <f>IF(J120="",P120,IF(AQ120=FALSE,0,IFERROR(HLOOKUP(J120,Q120:$V$137,W120,FALSE),0)))</f>
        <v>0</v>
      </c>
      <c r="P120" s="214">
        <f t="shared" si="11"/>
        <v>0</v>
      </c>
      <c r="Q120" s="169" t="s">
        <v>459</v>
      </c>
      <c r="R120" s="169" t="s">
        <v>45</v>
      </c>
      <c r="S120" s="169" t="s">
        <v>44</v>
      </c>
      <c r="T120" s="169" t="s">
        <v>37</v>
      </c>
      <c r="U120" s="169" t="s">
        <v>371</v>
      </c>
      <c r="V120" s="169" t="s">
        <v>42</v>
      </c>
      <c r="W120" s="52">
        <v>16</v>
      </c>
      <c r="X120" s="57">
        <f t="shared" si="3"/>
        <v>1</v>
      </c>
      <c r="Y120" s="57">
        <f t="shared" si="3"/>
        <v>2</v>
      </c>
      <c r="Z120" s="57">
        <f t="shared" si="3"/>
        <v>3</v>
      </c>
      <c r="AA120" s="57">
        <f t="shared" si="3"/>
        <v>4</v>
      </c>
      <c r="AB120" s="57">
        <f t="shared" si="3"/>
        <v>5</v>
      </c>
      <c r="AC120" s="57">
        <f t="shared" si="3"/>
        <v>6</v>
      </c>
      <c r="AD120" s="58" t="str">
        <f t="shared" si="10"/>
        <v/>
      </c>
      <c r="AE120" s="58" t="str">
        <f t="shared" si="10"/>
        <v/>
      </c>
      <c r="AF120" s="58" t="str">
        <f t="shared" si="10"/>
        <v/>
      </c>
      <c r="AG120" s="58" t="str">
        <f t="shared" si="10"/>
        <v/>
      </c>
      <c r="AH120" s="58" t="str">
        <f t="shared" si="10"/>
        <v/>
      </c>
      <c r="AI120" s="58" t="str">
        <f t="shared" si="10"/>
        <v/>
      </c>
      <c r="AJ120" s="52"/>
      <c r="AK120" s="59" t="s">
        <v>206</v>
      </c>
      <c r="AL120" s="59" t="s">
        <v>207</v>
      </c>
      <c r="AM120" s="59"/>
      <c r="AN120" s="59"/>
      <c r="AO120" s="59"/>
      <c r="AP120" s="52"/>
      <c r="AQ120" s="52" t="b">
        <f t="shared" si="5"/>
        <v>0</v>
      </c>
    </row>
    <row r="121" spans="1:43" ht="33" customHeight="1">
      <c r="A121" s="177">
        <v>1</v>
      </c>
      <c r="B121" s="87"/>
      <c r="C121" s="43">
        <f t="shared" ca="1" si="6"/>
        <v>37</v>
      </c>
      <c r="D121" s="232" t="s">
        <v>12</v>
      </c>
      <c r="E121" s="241" t="s">
        <v>305</v>
      </c>
      <c r="F121" s="241"/>
      <c r="G121" s="241"/>
      <c r="H121" s="241"/>
      <c r="I121" s="241"/>
      <c r="J121" s="185"/>
      <c r="K121" s="233"/>
      <c r="L121" s="234" t="s">
        <v>689</v>
      </c>
      <c r="M121" s="234" t="str">
        <f t="shared" si="2"/>
        <v/>
      </c>
      <c r="N121" s="111"/>
      <c r="O121" s="214">
        <f>IF(J121="",P121,IF(AQ121=FALSE,0,IFERROR(HLOOKUP(J121,Q121:$V$137,W121,FALSE),0)))</f>
        <v>0</v>
      </c>
      <c r="P121" s="214">
        <f>IF(AND($Q$39,J121=""),1,0)</f>
        <v>0</v>
      </c>
      <c r="Q121" s="170" t="s">
        <v>390</v>
      </c>
      <c r="R121" s="170" t="s">
        <v>41</v>
      </c>
      <c r="S121" s="170" t="s">
        <v>39</v>
      </c>
      <c r="T121" s="170" t="s">
        <v>43</v>
      </c>
      <c r="U121" s="186" t="s">
        <v>371</v>
      </c>
      <c r="V121" s="45"/>
      <c r="W121" s="52">
        <v>15</v>
      </c>
      <c r="X121" s="57">
        <f t="shared" si="3"/>
        <v>1</v>
      </c>
      <c r="Y121" s="57">
        <f t="shared" si="3"/>
        <v>2</v>
      </c>
      <c r="Z121" s="57">
        <f t="shared" si="3"/>
        <v>3</v>
      </c>
      <c r="AA121" s="57">
        <f t="shared" si="3"/>
        <v>4</v>
      </c>
      <c r="AB121" s="57">
        <f t="shared" si="3"/>
        <v>5</v>
      </c>
      <c r="AC121" s="57" t="str">
        <f t="shared" si="3"/>
        <v/>
      </c>
      <c r="AD121" s="58" t="str">
        <f t="shared" si="10"/>
        <v/>
      </c>
      <c r="AE121" s="58" t="str">
        <f t="shared" si="10"/>
        <v/>
      </c>
      <c r="AF121" s="58" t="str">
        <f t="shared" si="10"/>
        <v/>
      </c>
      <c r="AG121" s="58" t="str">
        <f t="shared" si="10"/>
        <v/>
      </c>
      <c r="AH121" s="58" t="str">
        <f t="shared" si="10"/>
        <v/>
      </c>
      <c r="AI121" s="58" t="str">
        <f t="shared" si="10"/>
        <v/>
      </c>
      <c r="AJ121" s="52"/>
      <c r="AK121" s="59" t="s">
        <v>206</v>
      </c>
      <c r="AL121" s="59" t="s">
        <v>207</v>
      </c>
      <c r="AM121" s="59"/>
      <c r="AN121" s="59"/>
      <c r="AO121" s="59"/>
      <c r="AP121" s="52"/>
      <c r="AQ121" s="52" t="b">
        <f t="shared" si="5"/>
        <v>0</v>
      </c>
    </row>
    <row r="122" spans="1:43" ht="33" customHeight="1">
      <c r="A122" s="177">
        <v>0</v>
      </c>
      <c r="B122" s="87"/>
      <c r="C122" s="43">
        <f t="shared" ca="1" si="6"/>
        <v>38</v>
      </c>
      <c r="D122" s="232" t="s">
        <v>12</v>
      </c>
      <c r="E122" s="241" t="s">
        <v>306</v>
      </c>
      <c r="F122" s="241"/>
      <c r="G122" s="241"/>
      <c r="H122" s="241"/>
      <c r="I122" s="241"/>
      <c r="J122" s="185"/>
      <c r="K122" s="233"/>
      <c r="L122" s="234" t="s">
        <v>689</v>
      </c>
      <c r="M122" s="234" t="str">
        <f t="shared" si="2"/>
        <v/>
      </c>
      <c r="N122" s="111"/>
      <c r="O122" s="214">
        <f>IF(J122="",P122,IF(AQ122=FALSE,0,IFERROR(HLOOKUP(J122,Q122:$V$137,W122,FALSE),0)))</f>
        <v>0</v>
      </c>
      <c r="P122" s="214">
        <f t="shared" ref="P122:P128" si="12">IF(AND($Q$39,J122=""),1,0)</f>
        <v>0</v>
      </c>
      <c r="Q122" s="169" t="s">
        <v>40</v>
      </c>
      <c r="R122" s="169" t="s">
        <v>41</v>
      </c>
      <c r="S122" s="169" t="s">
        <v>39</v>
      </c>
      <c r="T122" s="169" t="s">
        <v>43</v>
      </c>
      <c r="U122" s="186" t="s">
        <v>371</v>
      </c>
      <c r="V122" s="45"/>
      <c r="W122" s="52">
        <v>14</v>
      </c>
      <c r="X122" s="57">
        <f t="shared" si="3"/>
        <v>1</v>
      </c>
      <c r="Y122" s="57">
        <f t="shared" si="3"/>
        <v>2</v>
      </c>
      <c r="Z122" s="57">
        <f t="shared" si="3"/>
        <v>3</v>
      </c>
      <c r="AA122" s="57">
        <f t="shared" si="3"/>
        <v>4</v>
      </c>
      <c r="AB122" s="57">
        <f t="shared" si="3"/>
        <v>5</v>
      </c>
      <c r="AC122" s="57" t="str">
        <f t="shared" si="3"/>
        <v/>
      </c>
      <c r="AD122" s="58" t="str">
        <f t="shared" si="10"/>
        <v/>
      </c>
      <c r="AE122" s="58" t="str">
        <f t="shared" si="10"/>
        <v/>
      </c>
      <c r="AF122" s="58" t="str">
        <f t="shared" si="10"/>
        <v/>
      </c>
      <c r="AG122" s="58" t="str">
        <f t="shared" si="10"/>
        <v/>
      </c>
      <c r="AH122" s="58" t="str">
        <f t="shared" si="10"/>
        <v/>
      </c>
      <c r="AI122" s="58" t="str">
        <f t="shared" si="10"/>
        <v/>
      </c>
      <c r="AJ122" s="52"/>
      <c r="AK122" s="59" t="s">
        <v>206</v>
      </c>
      <c r="AL122" s="59" t="s">
        <v>207</v>
      </c>
      <c r="AM122" s="59"/>
      <c r="AN122" s="59"/>
      <c r="AO122" s="59"/>
      <c r="AP122" s="52"/>
      <c r="AQ122" s="52" t="b">
        <f t="shared" si="5"/>
        <v>0</v>
      </c>
    </row>
    <row r="123" spans="1:43" ht="33" customHeight="1">
      <c r="A123" s="177">
        <v>0</v>
      </c>
      <c r="B123" s="87"/>
      <c r="C123" s="43">
        <f t="shared" ca="1" si="6"/>
        <v>39</v>
      </c>
      <c r="D123" s="232" t="s">
        <v>12</v>
      </c>
      <c r="E123" s="241" t="s">
        <v>307</v>
      </c>
      <c r="F123" s="241"/>
      <c r="G123" s="241"/>
      <c r="H123" s="241"/>
      <c r="I123" s="241"/>
      <c r="J123" s="185"/>
      <c r="K123" s="233"/>
      <c r="L123" s="234" t="s">
        <v>690</v>
      </c>
      <c r="M123" s="234" t="str">
        <f t="shared" si="2"/>
        <v/>
      </c>
      <c r="N123" s="111"/>
      <c r="O123" s="214">
        <f>IF(J123="",P123,IF(AQ123=FALSE,0,IFERROR(HLOOKUP(J123,Q123:$V$137,W123,FALSE),0)))</f>
        <v>0</v>
      </c>
      <c r="P123" s="214">
        <f t="shared" si="12"/>
        <v>0</v>
      </c>
      <c r="Q123" s="170" t="s">
        <v>399</v>
      </c>
      <c r="R123" s="184" t="s">
        <v>428</v>
      </c>
      <c r="S123" s="170" t="s">
        <v>400</v>
      </c>
      <c r="T123" s="170" t="s">
        <v>401</v>
      </c>
      <c r="U123" s="186" t="s">
        <v>371</v>
      </c>
      <c r="V123" s="45"/>
      <c r="W123" s="52">
        <v>13</v>
      </c>
      <c r="X123" s="57">
        <f t="shared" si="3"/>
        <v>1</v>
      </c>
      <c r="Y123" s="57">
        <f t="shared" si="3"/>
        <v>2</v>
      </c>
      <c r="Z123" s="57">
        <f t="shared" si="3"/>
        <v>3</v>
      </c>
      <c r="AA123" s="57">
        <f t="shared" si="3"/>
        <v>4</v>
      </c>
      <c r="AB123" s="57">
        <f t="shared" si="3"/>
        <v>5</v>
      </c>
      <c r="AC123" s="57" t="str">
        <f t="shared" si="3"/>
        <v/>
      </c>
      <c r="AD123" s="58" t="str">
        <f t="shared" si="10"/>
        <v/>
      </c>
      <c r="AE123" s="58" t="str">
        <f t="shared" si="10"/>
        <v/>
      </c>
      <c r="AF123" s="58" t="str">
        <f t="shared" si="10"/>
        <v/>
      </c>
      <c r="AG123" s="58" t="str">
        <f t="shared" si="10"/>
        <v/>
      </c>
      <c r="AH123" s="58" t="str">
        <f t="shared" si="10"/>
        <v/>
      </c>
      <c r="AI123" s="58" t="str">
        <f t="shared" si="10"/>
        <v/>
      </c>
      <c r="AJ123" s="52"/>
      <c r="AK123" s="59" t="s">
        <v>206</v>
      </c>
      <c r="AL123" s="59" t="s">
        <v>207</v>
      </c>
      <c r="AM123" s="59"/>
      <c r="AN123" s="59"/>
      <c r="AO123" s="59"/>
      <c r="AP123" s="52"/>
      <c r="AQ123" s="52" t="b">
        <f t="shared" si="5"/>
        <v>0</v>
      </c>
    </row>
    <row r="124" spans="1:43" ht="33" customHeight="1">
      <c r="A124" s="177">
        <v>0</v>
      </c>
      <c r="B124" s="87"/>
      <c r="C124" s="43">
        <f t="shared" ca="1" si="6"/>
        <v>40</v>
      </c>
      <c r="D124" s="232" t="s">
        <v>12</v>
      </c>
      <c r="E124" s="241" t="s">
        <v>308</v>
      </c>
      <c r="F124" s="241"/>
      <c r="G124" s="241"/>
      <c r="H124" s="241"/>
      <c r="I124" s="241"/>
      <c r="J124" s="185"/>
      <c r="K124" s="233"/>
      <c r="L124" s="234" t="s">
        <v>690</v>
      </c>
      <c r="M124" s="234" t="str">
        <f t="shared" si="2"/>
        <v/>
      </c>
      <c r="N124" s="111"/>
      <c r="O124" s="214">
        <f>IF(J124="",P124,IF(AQ124=FALSE,0,IFERROR(HLOOKUP(J124,Q124:$V$137,W124,FALSE),0)))</f>
        <v>0</v>
      </c>
      <c r="P124" s="214">
        <f t="shared" si="12"/>
        <v>0</v>
      </c>
      <c r="Q124" s="170" t="s">
        <v>399</v>
      </c>
      <c r="R124" s="170" t="s">
        <v>428</v>
      </c>
      <c r="S124" s="170" t="s">
        <v>400</v>
      </c>
      <c r="T124" s="170" t="s">
        <v>401</v>
      </c>
      <c r="U124" s="186" t="s">
        <v>371</v>
      </c>
      <c r="V124" s="45"/>
      <c r="W124" s="52">
        <v>12</v>
      </c>
      <c r="X124" s="57">
        <f t="shared" si="3"/>
        <v>1</v>
      </c>
      <c r="Y124" s="57">
        <f t="shared" si="3"/>
        <v>2</v>
      </c>
      <c r="Z124" s="57">
        <f t="shared" si="3"/>
        <v>3</v>
      </c>
      <c r="AA124" s="57">
        <f t="shared" si="3"/>
        <v>4</v>
      </c>
      <c r="AB124" s="57">
        <f t="shared" si="3"/>
        <v>5</v>
      </c>
      <c r="AC124" s="57" t="str">
        <f t="shared" si="3"/>
        <v/>
      </c>
      <c r="AD124" s="58" t="str">
        <f t="shared" si="10"/>
        <v/>
      </c>
      <c r="AE124" s="58" t="str">
        <f t="shared" si="10"/>
        <v/>
      </c>
      <c r="AF124" s="58" t="str">
        <f t="shared" si="10"/>
        <v/>
      </c>
      <c r="AG124" s="58" t="str">
        <f t="shared" si="10"/>
        <v/>
      </c>
      <c r="AH124" s="58" t="str">
        <f t="shared" si="10"/>
        <v/>
      </c>
      <c r="AI124" s="58" t="str">
        <f t="shared" si="10"/>
        <v/>
      </c>
      <c r="AJ124" s="52"/>
      <c r="AK124" s="59" t="s">
        <v>206</v>
      </c>
      <c r="AL124" s="59" t="s">
        <v>207</v>
      </c>
      <c r="AM124" s="59"/>
      <c r="AN124" s="59"/>
      <c r="AO124" s="59"/>
      <c r="AP124" s="52"/>
      <c r="AQ124" s="52" t="b">
        <f t="shared" si="5"/>
        <v>0</v>
      </c>
    </row>
    <row r="125" spans="1:43" ht="33" customHeight="1">
      <c r="A125" s="177">
        <v>0</v>
      </c>
      <c r="B125" s="87"/>
      <c r="C125" s="43">
        <f t="shared" ca="1" si="6"/>
        <v>41</v>
      </c>
      <c r="D125" s="232" t="s">
        <v>12</v>
      </c>
      <c r="E125" s="241" t="s">
        <v>309</v>
      </c>
      <c r="F125" s="241"/>
      <c r="G125" s="241"/>
      <c r="H125" s="241"/>
      <c r="I125" s="241"/>
      <c r="J125" s="222"/>
      <c r="K125" s="233"/>
      <c r="L125" s="234" t="s">
        <v>690</v>
      </c>
      <c r="M125" s="234" t="str">
        <f t="shared" si="2"/>
        <v/>
      </c>
      <c r="N125" s="111"/>
      <c r="O125" s="214">
        <f>IF(J125="",P125,IF(AQ125=FALSE,0,IFERROR(HLOOKUP(J125,Q125:$V$137,W125,FALSE),0)))</f>
        <v>0</v>
      </c>
      <c r="P125" s="214">
        <f t="shared" si="12"/>
        <v>0</v>
      </c>
      <c r="Q125" s="169" t="s">
        <v>112</v>
      </c>
      <c r="R125" s="169" t="s">
        <v>113</v>
      </c>
      <c r="S125" s="169" t="s">
        <v>114</v>
      </c>
      <c r="T125" s="169" t="s">
        <v>115</v>
      </c>
      <c r="U125" s="169" t="s">
        <v>371</v>
      </c>
      <c r="V125" s="45"/>
      <c r="W125" s="52">
        <v>11</v>
      </c>
      <c r="X125" s="57">
        <f t="shared" si="3"/>
        <v>1</v>
      </c>
      <c r="Y125" s="57">
        <f t="shared" si="3"/>
        <v>2</v>
      </c>
      <c r="Z125" s="57">
        <f t="shared" si="3"/>
        <v>3</v>
      </c>
      <c r="AA125" s="57">
        <f t="shared" si="3"/>
        <v>4</v>
      </c>
      <c r="AB125" s="57">
        <f t="shared" si="3"/>
        <v>5</v>
      </c>
      <c r="AC125" s="57" t="str">
        <f t="shared" si="3"/>
        <v/>
      </c>
      <c r="AD125" s="58" t="str">
        <f t="shared" si="10"/>
        <v/>
      </c>
      <c r="AE125" s="58" t="str">
        <f t="shared" si="10"/>
        <v/>
      </c>
      <c r="AF125" s="58" t="str">
        <f t="shared" si="10"/>
        <v/>
      </c>
      <c r="AG125" s="58" t="str">
        <f t="shared" si="10"/>
        <v/>
      </c>
      <c r="AH125" s="58" t="str">
        <f t="shared" si="10"/>
        <v/>
      </c>
      <c r="AI125" s="58" t="str">
        <f t="shared" si="10"/>
        <v/>
      </c>
      <c r="AJ125" s="52"/>
      <c r="AK125" s="59" t="s">
        <v>206</v>
      </c>
      <c r="AL125" s="59" t="s">
        <v>207</v>
      </c>
      <c r="AM125" s="59"/>
      <c r="AN125" s="59"/>
      <c r="AO125" s="59"/>
      <c r="AP125" s="52"/>
      <c r="AQ125" s="52" t="b">
        <f t="shared" si="5"/>
        <v>0</v>
      </c>
    </row>
    <row r="126" spans="1:43" ht="33" customHeight="1">
      <c r="A126" s="177">
        <v>0</v>
      </c>
      <c r="B126" s="87"/>
      <c r="C126" s="43">
        <f t="shared" ca="1" si="6"/>
        <v>42</v>
      </c>
      <c r="D126" s="232" t="s">
        <v>12</v>
      </c>
      <c r="E126" s="241" t="s">
        <v>310</v>
      </c>
      <c r="F126" s="241"/>
      <c r="G126" s="241"/>
      <c r="H126" s="241"/>
      <c r="I126" s="241"/>
      <c r="J126" s="222"/>
      <c r="K126" s="233"/>
      <c r="L126" s="234" t="s">
        <v>690</v>
      </c>
      <c r="M126" s="234" t="str">
        <f t="shared" si="2"/>
        <v/>
      </c>
      <c r="N126" s="111"/>
      <c r="O126" s="214">
        <f>IF(J126="",P126,IF(AQ126=FALSE,0,IFERROR(HLOOKUP(J126,Q126:$V$137,W126,FALSE),0)))</f>
        <v>0</v>
      </c>
      <c r="P126" s="214">
        <f t="shared" si="12"/>
        <v>0</v>
      </c>
      <c r="Q126" s="169" t="s">
        <v>459</v>
      </c>
      <c r="R126" s="169"/>
      <c r="S126" s="45"/>
      <c r="T126" s="45"/>
      <c r="U126" s="169" t="s">
        <v>336</v>
      </c>
      <c r="V126" s="45"/>
      <c r="W126" s="52">
        <v>10</v>
      </c>
      <c r="X126" s="57">
        <f t="shared" si="3"/>
        <v>1</v>
      </c>
      <c r="Y126" s="57" t="str">
        <f t="shared" si="3"/>
        <v/>
      </c>
      <c r="Z126" s="57" t="str">
        <f t="shared" si="3"/>
        <v/>
      </c>
      <c r="AA126" s="57" t="str">
        <f t="shared" si="3"/>
        <v/>
      </c>
      <c r="AB126" s="57">
        <f t="shared" si="3"/>
        <v>5</v>
      </c>
      <c r="AC126" s="57" t="str">
        <f t="shared" si="3"/>
        <v/>
      </c>
      <c r="AD126" s="58" t="str">
        <f t="shared" si="10"/>
        <v/>
      </c>
      <c r="AE126" s="58" t="str">
        <f t="shared" si="10"/>
        <v/>
      </c>
      <c r="AF126" s="58" t="str">
        <f t="shared" si="10"/>
        <v/>
      </c>
      <c r="AG126" s="58" t="str">
        <f t="shared" si="10"/>
        <v/>
      </c>
      <c r="AH126" s="58" t="str">
        <f t="shared" si="10"/>
        <v/>
      </c>
      <c r="AI126" s="58" t="str">
        <f t="shared" si="10"/>
        <v/>
      </c>
      <c r="AJ126" s="52"/>
      <c r="AK126" s="59" t="s">
        <v>206</v>
      </c>
      <c r="AL126" s="59" t="s">
        <v>207</v>
      </c>
      <c r="AM126" s="59"/>
      <c r="AN126" s="59"/>
      <c r="AO126" s="59"/>
      <c r="AP126" s="52"/>
      <c r="AQ126" s="52" t="b">
        <f t="shared" si="5"/>
        <v>0</v>
      </c>
    </row>
    <row r="127" spans="1:43" ht="33" customHeight="1">
      <c r="A127" s="177">
        <v>0</v>
      </c>
      <c r="B127" s="87"/>
      <c r="C127" s="43">
        <f t="shared" ca="1" si="6"/>
        <v>43</v>
      </c>
      <c r="D127" s="232" t="s">
        <v>12</v>
      </c>
      <c r="E127" s="241" t="s">
        <v>311</v>
      </c>
      <c r="F127" s="241"/>
      <c r="G127" s="241"/>
      <c r="H127" s="241"/>
      <c r="I127" s="241"/>
      <c r="J127" s="222"/>
      <c r="K127" s="233"/>
      <c r="L127" s="234" t="s">
        <v>689</v>
      </c>
      <c r="M127" s="234" t="str">
        <f t="shared" si="2"/>
        <v/>
      </c>
      <c r="N127" s="111"/>
      <c r="O127" s="214">
        <f>IF(J127="",P127,IF(AQ127=FALSE,0,IFERROR(HLOOKUP(J127,Q127:$V$137,W127,FALSE),0)))</f>
        <v>0</v>
      </c>
      <c r="P127" s="214">
        <f t="shared" si="12"/>
        <v>0</v>
      </c>
      <c r="Q127" s="169" t="s">
        <v>40</v>
      </c>
      <c r="R127" s="169" t="s">
        <v>41</v>
      </c>
      <c r="S127" s="169" t="s">
        <v>39</v>
      </c>
      <c r="T127" s="169" t="s">
        <v>43</v>
      </c>
      <c r="U127" s="169" t="s">
        <v>371</v>
      </c>
      <c r="V127" s="169" t="s">
        <v>42</v>
      </c>
      <c r="W127" s="52">
        <v>9</v>
      </c>
      <c r="X127" s="57">
        <f t="shared" si="3"/>
        <v>1</v>
      </c>
      <c r="Y127" s="57">
        <f t="shared" si="3"/>
        <v>2</v>
      </c>
      <c r="Z127" s="57">
        <f t="shared" si="3"/>
        <v>3</v>
      </c>
      <c r="AA127" s="57">
        <f t="shared" si="3"/>
        <v>4</v>
      </c>
      <c r="AB127" s="57">
        <f t="shared" si="3"/>
        <v>5</v>
      </c>
      <c r="AC127" s="57">
        <f t="shared" si="3"/>
        <v>6</v>
      </c>
      <c r="AD127" s="58" t="str">
        <f t="shared" si="10"/>
        <v/>
      </c>
      <c r="AE127" s="58" t="str">
        <f t="shared" si="10"/>
        <v/>
      </c>
      <c r="AF127" s="58" t="str">
        <f t="shared" si="10"/>
        <v/>
      </c>
      <c r="AG127" s="58" t="str">
        <f t="shared" si="10"/>
        <v/>
      </c>
      <c r="AH127" s="58" t="str">
        <f t="shared" si="10"/>
        <v/>
      </c>
      <c r="AI127" s="58" t="str">
        <f t="shared" si="10"/>
        <v/>
      </c>
      <c r="AJ127" s="52"/>
      <c r="AK127" s="59" t="s">
        <v>206</v>
      </c>
      <c r="AL127" s="59" t="s">
        <v>207</v>
      </c>
      <c r="AM127" s="59"/>
      <c r="AN127" s="59"/>
      <c r="AO127" s="59"/>
      <c r="AP127" s="52"/>
      <c r="AQ127" s="52" t="b">
        <f t="shared" si="5"/>
        <v>0</v>
      </c>
    </row>
    <row r="128" spans="1:43" ht="33" customHeight="1">
      <c r="A128" s="177">
        <v>0</v>
      </c>
      <c r="B128" s="87"/>
      <c r="C128" s="43">
        <f t="shared" ca="1" si="6"/>
        <v>44</v>
      </c>
      <c r="D128" s="232" t="s">
        <v>12</v>
      </c>
      <c r="E128" s="241" t="s">
        <v>312</v>
      </c>
      <c r="F128" s="241"/>
      <c r="G128" s="241"/>
      <c r="H128" s="241"/>
      <c r="I128" s="241"/>
      <c r="J128" s="222"/>
      <c r="K128" s="233"/>
      <c r="L128" s="234" t="s">
        <v>690</v>
      </c>
      <c r="M128" s="234" t="str">
        <f t="shared" si="2"/>
        <v/>
      </c>
      <c r="N128" s="111"/>
      <c r="O128" s="214">
        <f>IF(J128="",P128,IF(AQ128=FALSE,0,IFERROR(HLOOKUP(J128,Q128:$V$137,W128,FALSE),0)))</f>
        <v>0</v>
      </c>
      <c r="P128" s="214">
        <f t="shared" si="12"/>
        <v>0</v>
      </c>
      <c r="Q128" s="169" t="s">
        <v>459</v>
      </c>
      <c r="R128" s="169" t="s">
        <v>45</v>
      </c>
      <c r="S128" s="169" t="s">
        <v>44</v>
      </c>
      <c r="T128" s="169" t="s">
        <v>37</v>
      </c>
      <c r="U128" s="169" t="s">
        <v>371</v>
      </c>
      <c r="V128" s="45"/>
      <c r="W128" s="52">
        <v>8</v>
      </c>
      <c r="X128" s="57">
        <f t="shared" si="3"/>
        <v>1</v>
      </c>
      <c r="Y128" s="57">
        <f t="shared" si="3"/>
        <v>2</v>
      </c>
      <c r="Z128" s="57">
        <f t="shared" si="3"/>
        <v>3</v>
      </c>
      <c r="AA128" s="57">
        <f t="shared" si="3"/>
        <v>4</v>
      </c>
      <c r="AB128" s="57">
        <f t="shared" si="3"/>
        <v>5</v>
      </c>
      <c r="AC128" s="57" t="str">
        <f t="shared" si="3"/>
        <v/>
      </c>
      <c r="AD128" s="58" t="str">
        <f t="shared" si="10"/>
        <v/>
      </c>
      <c r="AE128" s="58" t="str">
        <f t="shared" si="10"/>
        <v/>
      </c>
      <c r="AF128" s="58" t="str">
        <f t="shared" si="10"/>
        <v/>
      </c>
      <c r="AG128" s="58" t="str">
        <f t="shared" si="10"/>
        <v/>
      </c>
      <c r="AH128" s="58" t="str">
        <f t="shared" si="10"/>
        <v/>
      </c>
      <c r="AI128" s="58" t="str">
        <f t="shared" si="10"/>
        <v/>
      </c>
      <c r="AJ128" s="52"/>
      <c r="AK128" s="59" t="s">
        <v>206</v>
      </c>
      <c r="AL128" s="59" t="s">
        <v>207</v>
      </c>
      <c r="AM128" s="59"/>
      <c r="AN128" s="59"/>
      <c r="AO128" s="59"/>
      <c r="AP128" s="52"/>
      <c r="AQ128" s="52" t="b">
        <f t="shared" si="5"/>
        <v>0</v>
      </c>
    </row>
    <row r="129" spans="1:43" ht="33" customHeight="1">
      <c r="A129" s="177">
        <v>0</v>
      </c>
      <c r="B129" s="87"/>
      <c r="C129" s="43">
        <f t="shared" ca="1" si="6"/>
        <v>45</v>
      </c>
      <c r="D129" s="232" t="s">
        <v>189</v>
      </c>
      <c r="E129" s="241" t="s">
        <v>313</v>
      </c>
      <c r="F129" s="241"/>
      <c r="G129" s="241"/>
      <c r="H129" s="241"/>
      <c r="I129" s="241"/>
      <c r="J129" s="222"/>
      <c r="K129" s="233"/>
      <c r="L129" s="234" t="s">
        <v>689</v>
      </c>
      <c r="M129" s="234" t="str">
        <f t="shared" si="2"/>
        <v/>
      </c>
      <c r="N129" s="111"/>
      <c r="O129" s="214">
        <f>IF(J129="",P129,IF(AQ129=FALSE,0,IFERROR(HLOOKUP(J129,Q129:$V$137,W129,FALSE),0)))</f>
        <v>0</v>
      </c>
      <c r="P129" s="214">
        <f>IF(AND($Q$40,J129=""),1,0)</f>
        <v>0</v>
      </c>
      <c r="Q129" s="165" t="s">
        <v>528</v>
      </c>
      <c r="R129" s="165" t="s">
        <v>529</v>
      </c>
      <c r="S129" s="165" t="s">
        <v>530</v>
      </c>
      <c r="T129" s="165" t="s">
        <v>531</v>
      </c>
      <c r="U129" s="169" t="s">
        <v>361</v>
      </c>
      <c r="V129" s="45"/>
      <c r="W129" s="52">
        <v>7</v>
      </c>
      <c r="X129" s="57">
        <f t="shared" si="3"/>
        <v>1</v>
      </c>
      <c r="Y129" s="57">
        <f t="shared" si="3"/>
        <v>2</v>
      </c>
      <c r="Z129" s="57">
        <f t="shared" si="3"/>
        <v>3</v>
      </c>
      <c r="AA129" s="57">
        <f t="shared" si="3"/>
        <v>4</v>
      </c>
      <c r="AB129" s="57">
        <f t="shared" si="3"/>
        <v>5</v>
      </c>
      <c r="AC129" s="57" t="str">
        <f t="shared" si="3"/>
        <v/>
      </c>
      <c r="AD129" s="58" t="str">
        <f t="shared" si="10"/>
        <v/>
      </c>
      <c r="AE129" s="58" t="str">
        <f t="shared" si="10"/>
        <v/>
      </c>
      <c r="AF129" s="58" t="str">
        <f t="shared" si="10"/>
        <v/>
      </c>
      <c r="AG129" s="58" t="str">
        <f t="shared" si="10"/>
        <v/>
      </c>
      <c r="AH129" s="58" t="str">
        <f t="shared" si="10"/>
        <v/>
      </c>
      <c r="AI129" s="58" t="str">
        <f t="shared" si="10"/>
        <v/>
      </c>
      <c r="AJ129" s="52"/>
      <c r="AK129" s="59" t="s">
        <v>206</v>
      </c>
      <c r="AL129" s="59" t="s">
        <v>207</v>
      </c>
      <c r="AM129" s="59"/>
      <c r="AN129" s="59"/>
      <c r="AO129" s="59"/>
      <c r="AP129" s="52"/>
      <c r="AQ129" s="52" t="b">
        <f t="shared" si="5"/>
        <v>0</v>
      </c>
    </row>
    <row r="130" spans="1:43" ht="33" customHeight="1">
      <c r="A130" s="177">
        <v>1</v>
      </c>
      <c r="B130" s="87"/>
      <c r="C130" s="43">
        <f t="shared" ca="1" si="6"/>
        <v>46</v>
      </c>
      <c r="D130" s="232" t="s">
        <v>11</v>
      </c>
      <c r="E130" s="241" t="s">
        <v>314</v>
      </c>
      <c r="F130" s="241"/>
      <c r="G130" s="241"/>
      <c r="H130" s="241"/>
      <c r="I130" s="241"/>
      <c r="J130" s="222"/>
      <c r="K130" s="233"/>
      <c r="L130" s="234" t="s">
        <v>689</v>
      </c>
      <c r="M130" s="234" t="str">
        <f t="shared" si="2"/>
        <v/>
      </c>
      <c r="N130" s="111"/>
      <c r="O130" s="214">
        <f>IF(J130="",P130,IF(AQ130=FALSE,0,IFERROR(HLOOKUP(J130,Q130:$V$137,W130,FALSE),0)))</f>
        <v>0</v>
      </c>
      <c r="P130" s="214">
        <f>IF(AND($Q$40,J130=""),1,0)</f>
        <v>0</v>
      </c>
      <c r="Q130" s="169" t="s">
        <v>459</v>
      </c>
      <c r="R130" s="169" t="s">
        <v>45</v>
      </c>
      <c r="S130" s="169" t="s">
        <v>44</v>
      </c>
      <c r="T130" s="169" t="s">
        <v>37</v>
      </c>
      <c r="U130" s="169" t="s">
        <v>371</v>
      </c>
      <c r="V130" s="169" t="s">
        <v>42</v>
      </c>
      <c r="W130" s="52">
        <v>6</v>
      </c>
      <c r="X130" s="57">
        <f t="shared" si="3"/>
        <v>1</v>
      </c>
      <c r="Y130" s="57">
        <f t="shared" si="3"/>
        <v>2</v>
      </c>
      <c r="Z130" s="57">
        <f t="shared" si="3"/>
        <v>3</v>
      </c>
      <c r="AA130" s="57">
        <f t="shared" si="3"/>
        <v>4</v>
      </c>
      <c r="AB130" s="57">
        <f t="shared" si="3"/>
        <v>5</v>
      </c>
      <c r="AC130" s="57">
        <f t="shared" si="3"/>
        <v>6</v>
      </c>
      <c r="AD130" s="58" t="str">
        <f t="shared" si="10"/>
        <v/>
      </c>
      <c r="AE130" s="58" t="str">
        <f t="shared" si="10"/>
        <v/>
      </c>
      <c r="AF130" s="58" t="str">
        <f t="shared" si="10"/>
        <v/>
      </c>
      <c r="AG130" s="58" t="str">
        <f t="shared" si="10"/>
        <v/>
      </c>
      <c r="AH130" s="58" t="str">
        <f t="shared" si="10"/>
        <v/>
      </c>
      <c r="AI130" s="58" t="str">
        <f t="shared" si="10"/>
        <v/>
      </c>
      <c r="AJ130" s="52"/>
      <c r="AK130" s="59" t="s">
        <v>206</v>
      </c>
      <c r="AL130" s="59" t="s">
        <v>207</v>
      </c>
      <c r="AM130" s="59"/>
      <c r="AN130" s="59"/>
      <c r="AO130" s="59"/>
      <c r="AP130" s="52"/>
      <c r="AQ130" s="52" t="b">
        <f t="shared" si="5"/>
        <v>0</v>
      </c>
    </row>
    <row r="131" spans="1:43" ht="33" customHeight="1">
      <c r="A131" s="177">
        <v>0</v>
      </c>
      <c r="B131" s="87"/>
      <c r="C131" s="43">
        <f t="shared" ca="1" si="6"/>
        <v>47</v>
      </c>
      <c r="D131" s="232" t="s">
        <v>11</v>
      </c>
      <c r="E131" s="241" t="s">
        <v>315</v>
      </c>
      <c r="F131" s="241"/>
      <c r="G131" s="241"/>
      <c r="H131" s="241"/>
      <c r="I131" s="241"/>
      <c r="J131" s="222"/>
      <c r="K131" s="233"/>
      <c r="L131" s="234" t="s">
        <v>689</v>
      </c>
      <c r="M131" s="234" t="str">
        <f t="shared" si="2"/>
        <v/>
      </c>
      <c r="N131" s="111"/>
      <c r="O131" s="214">
        <f>IF(J131="",P131,IF(AQ131=FALSE,0,IFERROR(HLOOKUP(J131,Q131:$V$137,W131,FALSE),0)))</f>
        <v>0</v>
      </c>
      <c r="P131" s="214">
        <f>IF(AND($Q$40,J131=""),1,0)</f>
        <v>0</v>
      </c>
      <c r="Q131" s="169" t="s">
        <v>40</v>
      </c>
      <c r="R131" s="169" t="s">
        <v>41</v>
      </c>
      <c r="S131" s="169" t="s">
        <v>39</v>
      </c>
      <c r="T131" s="169" t="s">
        <v>43</v>
      </c>
      <c r="U131" s="169" t="s">
        <v>371</v>
      </c>
      <c r="V131" s="45"/>
      <c r="W131" s="52">
        <v>5</v>
      </c>
      <c r="X131" s="57">
        <f t="shared" si="3"/>
        <v>1</v>
      </c>
      <c r="Y131" s="57">
        <f t="shared" si="3"/>
        <v>2</v>
      </c>
      <c r="Z131" s="57">
        <f t="shared" si="3"/>
        <v>3</v>
      </c>
      <c r="AA131" s="57">
        <f t="shared" si="3"/>
        <v>4</v>
      </c>
      <c r="AB131" s="57">
        <f t="shared" si="3"/>
        <v>5</v>
      </c>
      <c r="AC131" s="57" t="str">
        <f t="shared" si="3"/>
        <v/>
      </c>
      <c r="AD131" s="58" t="str">
        <f t="shared" si="10"/>
        <v/>
      </c>
      <c r="AE131" s="58" t="str">
        <f t="shared" si="10"/>
        <v/>
      </c>
      <c r="AF131" s="58" t="str">
        <f t="shared" si="10"/>
        <v/>
      </c>
      <c r="AG131" s="58" t="str">
        <f t="shared" si="10"/>
        <v/>
      </c>
      <c r="AH131" s="58" t="str">
        <f t="shared" si="10"/>
        <v/>
      </c>
      <c r="AI131" s="58" t="str">
        <f t="shared" si="10"/>
        <v/>
      </c>
      <c r="AJ131" s="52"/>
      <c r="AK131" s="59" t="s">
        <v>206</v>
      </c>
      <c r="AL131" s="59" t="s">
        <v>207</v>
      </c>
      <c r="AM131" s="59"/>
      <c r="AN131" s="59"/>
      <c r="AO131" s="59"/>
      <c r="AP131" s="52"/>
      <c r="AQ131" s="52" t="b">
        <f>IFERROR(INDEX($Q$32:$Q$42,MATCH(D106,$D$32:$D$42,0)),TRUE)</f>
        <v>0</v>
      </c>
    </row>
    <row r="132" spans="1:43" ht="33" customHeight="1">
      <c r="A132" s="177">
        <v>0</v>
      </c>
      <c r="B132" s="87"/>
      <c r="C132" s="43">
        <f t="shared" ca="1" si="6"/>
        <v>48</v>
      </c>
      <c r="D132" s="232" t="s">
        <v>111</v>
      </c>
      <c r="E132" s="241" t="s">
        <v>316</v>
      </c>
      <c r="F132" s="241"/>
      <c r="G132" s="241"/>
      <c r="H132" s="241"/>
      <c r="I132" s="241"/>
      <c r="J132" s="222"/>
      <c r="K132" s="233"/>
      <c r="L132" s="234" t="s">
        <v>689</v>
      </c>
      <c r="M132" s="234" t="str">
        <f t="shared" si="2"/>
        <v/>
      </c>
      <c r="N132" s="111"/>
      <c r="O132" s="214">
        <f>IF(J132="",P132,IF(AQ132=FALSE,0,IFERROR(HLOOKUP(J132,Q132:$V$137,W132,FALSE),0)))</f>
        <v>0</v>
      </c>
      <c r="P132" s="214">
        <f>IF(AND($Q$41,J132=""),1,0)</f>
        <v>0</v>
      </c>
      <c r="Q132" s="165" t="s">
        <v>528</v>
      </c>
      <c r="R132" s="165" t="s">
        <v>529</v>
      </c>
      <c r="S132" s="165" t="s">
        <v>530</v>
      </c>
      <c r="T132" s="165" t="s">
        <v>531</v>
      </c>
      <c r="U132" s="169" t="s">
        <v>361</v>
      </c>
      <c r="V132" s="45"/>
      <c r="W132" s="52">
        <v>4</v>
      </c>
      <c r="X132" s="57">
        <f t="shared" si="3"/>
        <v>1</v>
      </c>
      <c r="Y132" s="57">
        <f t="shared" si="3"/>
        <v>2</v>
      </c>
      <c r="Z132" s="57">
        <f t="shared" si="3"/>
        <v>3</v>
      </c>
      <c r="AA132" s="57">
        <f t="shared" si="3"/>
        <v>4</v>
      </c>
      <c r="AB132" s="57">
        <f t="shared" si="3"/>
        <v>5</v>
      </c>
      <c r="AC132" s="57" t="str">
        <f t="shared" si="3"/>
        <v/>
      </c>
      <c r="AD132" s="58" t="str">
        <f t="shared" si="10"/>
        <v/>
      </c>
      <c r="AE132" s="58" t="str">
        <f t="shared" si="10"/>
        <v/>
      </c>
      <c r="AF132" s="58" t="str">
        <f t="shared" si="10"/>
        <v/>
      </c>
      <c r="AG132" s="58" t="str">
        <f t="shared" si="10"/>
        <v/>
      </c>
      <c r="AH132" s="58" t="str">
        <f t="shared" si="10"/>
        <v/>
      </c>
      <c r="AI132" s="58" t="str">
        <f t="shared" si="10"/>
        <v/>
      </c>
      <c r="AJ132" s="52"/>
      <c r="AK132" s="59" t="s">
        <v>206</v>
      </c>
      <c r="AL132" s="59" t="s">
        <v>207</v>
      </c>
      <c r="AM132" s="59"/>
      <c r="AN132" s="59"/>
      <c r="AO132" s="59"/>
      <c r="AP132" s="52"/>
      <c r="AQ132" s="52" t="b">
        <f t="shared" si="5"/>
        <v>0</v>
      </c>
    </row>
    <row r="133" spans="1:43" ht="33" customHeight="1">
      <c r="A133" s="177">
        <v>0</v>
      </c>
      <c r="B133" s="87"/>
      <c r="C133" s="43">
        <f t="shared" ca="1" si="6"/>
        <v>49</v>
      </c>
      <c r="D133" s="232" t="s">
        <v>111</v>
      </c>
      <c r="E133" s="241" t="s">
        <v>317</v>
      </c>
      <c r="F133" s="241"/>
      <c r="G133" s="241"/>
      <c r="H133" s="241"/>
      <c r="I133" s="241"/>
      <c r="J133" s="222"/>
      <c r="K133" s="233"/>
      <c r="L133" s="234" t="s">
        <v>690</v>
      </c>
      <c r="M133" s="234" t="str">
        <f t="shared" si="2"/>
        <v/>
      </c>
      <c r="N133" s="111"/>
      <c r="O133" s="214">
        <f>IF(J133="",P133,IF(AQ133=FALSE,0,IFERROR(HLOOKUP(J133,Q133:$V$137,W133,FALSE),0)))</f>
        <v>0</v>
      </c>
      <c r="P133" s="214">
        <f>IF(AND($Q$41,J133=""),1,0)</f>
        <v>0</v>
      </c>
      <c r="Q133" s="169" t="s">
        <v>459</v>
      </c>
      <c r="R133" s="169" t="s">
        <v>45</v>
      </c>
      <c r="S133" s="169" t="s">
        <v>44</v>
      </c>
      <c r="T133" s="169" t="s">
        <v>37</v>
      </c>
      <c r="U133" s="169" t="s">
        <v>371</v>
      </c>
      <c r="V133" s="45"/>
      <c r="W133" s="52">
        <v>3</v>
      </c>
      <c r="X133" s="57">
        <f t="shared" si="3"/>
        <v>1</v>
      </c>
      <c r="Y133" s="57">
        <f t="shared" si="3"/>
        <v>2</v>
      </c>
      <c r="Z133" s="57">
        <f t="shared" si="3"/>
        <v>3</v>
      </c>
      <c r="AA133" s="57">
        <f t="shared" si="3"/>
        <v>4</v>
      </c>
      <c r="AB133" s="57">
        <f t="shared" si="3"/>
        <v>5</v>
      </c>
      <c r="AC133" s="57" t="str">
        <f t="shared" si="3"/>
        <v/>
      </c>
      <c r="AD133" s="58" t="str">
        <f t="shared" si="10"/>
        <v/>
      </c>
      <c r="AE133" s="58" t="str">
        <f t="shared" si="10"/>
        <v/>
      </c>
      <c r="AF133" s="58" t="str">
        <f t="shared" si="10"/>
        <v/>
      </c>
      <c r="AG133" s="58" t="str">
        <f t="shared" si="10"/>
        <v/>
      </c>
      <c r="AH133" s="58" t="str">
        <f t="shared" si="10"/>
        <v/>
      </c>
      <c r="AI133" s="58" t="str">
        <f t="shared" si="10"/>
        <v/>
      </c>
      <c r="AJ133" s="52"/>
      <c r="AK133" s="59" t="s">
        <v>206</v>
      </c>
      <c r="AL133" s="59" t="s">
        <v>207</v>
      </c>
      <c r="AM133" s="59"/>
      <c r="AN133" s="59"/>
      <c r="AO133" s="59"/>
      <c r="AP133" s="52"/>
      <c r="AQ133" s="52" t="b">
        <f t="shared" si="5"/>
        <v>0</v>
      </c>
    </row>
    <row r="134" spans="1:43" ht="33" customHeight="1">
      <c r="A134" s="177">
        <v>0</v>
      </c>
      <c r="B134" s="87"/>
      <c r="C134" s="43">
        <f t="shared" ca="1" si="6"/>
        <v>50</v>
      </c>
      <c r="D134" s="232" t="s">
        <v>111</v>
      </c>
      <c r="E134" s="241" t="s">
        <v>318</v>
      </c>
      <c r="F134" s="241"/>
      <c r="G134" s="241"/>
      <c r="H134" s="241"/>
      <c r="I134" s="241"/>
      <c r="J134" s="222"/>
      <c r="K134" s="233"/>
      <c r="L134" s="234" t="s">
        <v>690</v>
      </c>
      <c r="M134" s="234" t="str">
        <f t="shared" si="2"/>
        <v/>
      </c>
      <c r="N134" s="111"/>
      <c r="O134" s="214">
        <f>IF(J134="",P134,IF(AQ134=FALSE,0,IFERROR(HLOOKUP(J134,Q134:$V$137,W134,FALSE),0)))</f>
        <v>0</v>
      </c>
      <c r="P134" s="214">
        <f>IF(AND($Q$41,J134=""),1,0)</f>
        <v>0</v>
      </c>
      <c r="Q134" s="169" t="s">
        <v>459</v>
      </c>
      <c r="R134" s="169" t="s">
        <v>45</v>
      </c>
      <c r="S134" s="169" t="s">
        <v>44</v>
      </c>
      <c r="T134" s="169" t="s">
        <v>37</v>
      </c>
      <c r="U134" s="169" t="s">
        <v>371</v>
      </c>
      <c r="V134" s="169" t="s">
        <v>42</v>
      </c>
      <c r="W134" s="52">
        <v>2</v>
      </c>
      <c r="X134" s="57">
        <f t="shared" si="3"/>
        <v>1</v>
      </c>
      <c r="Y134" s="57">
        <f t="shared" si="3"/>
        <v>2</v>
      </c>
      <c r="Z134" s="57">
        <f t="shared" si="3"/>
        <v>3</v>
      </c>
      <c r="AA134" s="57">
        <f t="shared" si="3"/>
        <v>4</v>
      </c>
      <c r="AB134" s="57">
        <f t="shared" si="3"/>
        <v>5</v>
      </c>
      <c r="AC134" s="57">
        <f t="shared" si="3"/>
        <v>6</v>
      </c>
      <c r="AD134" s="58" t="str">
        <f t="shared" si="10"/>
        <v/>
      </c>
      <c r="AE134" s="58" t="str">
        <f t="shared" si="10"/>
        <v/>
      </c>
      <c r="AF134" s="58" t="str">
        <f t="shared" si="10"/>
        <v/>
      </c>
      <c r="AG134" s="58" t="str">
        <f t="shared" si="10"/>
        <v/>
      </c>
      <c r="AH134" s="58" t="str">
        <f t="shared" si="10"/>
        <v/>
      </c>
      <c r="AI134" s="58" t="str">
        <f t="shared" si="10"/>
        <v/>
      </c>
      <c r="AJ134" s="52"/>
      <c r="AK134" s="59" t="s">
        <v>206</v>
      </c>
      <c r="AL134" s="59" t="s">
        <v>207</v>
      </c>
      <c r="AM134" s="59"/>
      <c r="AN134" s="59"/>
      <c r="AO134" s="59"/>
      <c r="AP134" s="52"/>
      <c r="AQ134" s="52" t="b">
        <f t="shared" si="5"/>
        <v>0</v>
      </c>
    </row>
    <row r="135" spans="1:43" ht="8.25" customHeight="1">
      <c r="B135" s="88"/>
      <c r="C135" s="46"/>
      <c r="D135" s="47"/>
      <c r="E135" s="46"/>
      <c r="F135" s="46"/>
      <c r="G135" s="46"/>
      <c r="H135" s="46"/>
      <c r="I135" s="46"/>
      <c r="J135" s="46"/>
      <c r="K135" s="46"/>
      <c r="L135" s="229"/>
      <c r="M135" s="229"/>
      <c r="N135" s="111"/>
      <c r="O135" s="53"/>
      <c r="P135" s="53"/>
      <c r="Q135" s="61">
        <v>5</v>
      </c>
      <c r="R135" s="61">
        <v>4</v>
      </c>
      <c r="S135" s="61">
        <v>3</v>
      </c>
      <c r="T135" s="61">
        <v>2</v>
      </c>
      <c r="U135" s="61">
        <v>1</v>
      </c>
      <c r="V135" s="61">
        <v>0</v>
      </c>
      <c r="W135" s="53"/>
      <c r="X135" s="53"/>
      <c r="Y135" s="53"/>
      <c r="Z135" s="53"/>
      <c r="AA135" s="53"/>
      <c r="AB135" s="53"/>
      <c r="AC135" s="53"/>
      <c r="AD135" s="53"/>
      <c r="AE135" s="53"/>
      <c r="AF135" s="53"/>
      <c r="AG135" s="53"/>
      <c r="AH135" s="53"/>
      <c r="AI135" s="53"/>
      <c r="AJ135" s="53"/>
      <c r="AK135" s="53"/>
      <c r="AL135" s="53"/>
      <c r="AM135" s="53"/>
      <c r="AN135" s="53"/>
      <c r="AO135" s="53"/>
      <c r="AP135" s="53"/>
      <c r="AQ135" s="53"/>
    </row>
    <row r="136" spans="1:43">
      <c r="B136" s="73"/>
      <c r="C136" s="187" t="s">
        <v>191</v>
      </c>
      <c r="D136" s="254" t="s">
        <v>700</v>
      </c>
      <c r="E136" s="254"/>
      <c r="F136" s="254"/>
      <c r="G136" s="254"/>
      <c r="H136" s="254"/>
      <c r="I136" s="254"/>
      <c r="J136" s="254"/>
      <c r="K136" s="254"/>
      <c r="L136" s="254"/>
      <c r="M136" s="254"/>
      <c r="N136" s="111"/>
    </row>
    <row r="137" spans="1:43">
      <c r="B137" s="73"/>
      <c r="C137" s="48"/>
      <c r="D137" s="254"/>
      <c r="E137" s="254"/>
      <c r="F137" s="254"/>
      <c r="G137" s="254"/>
      <c r="H137" s="254"/>
      <c r="I137" s="254"/>
      <c r="J137" s="254"/>
      <c r="K137" s="254"/>
      <c r="L137" s="254"/>
      <c r="M137" s="254"/>
      <c r="N137" s="111"/>
    </row>
    <row r="138" spans="1:43">
      <c r="B138" s="73"/>
      <c r="C138" s="49"/>
      <c r="D138" s="254"/>
      <c r="E138" s="254"/>
      <c r="F138" s="254"/>
      <c r="G138" s="254"/>
      <c r="H138" s="254"/>
      <c r="I138" s="254"/>
      <c r="J138" s="254"/>
      <c r="K138" s="254"/>
      <c r="L138" s="254"/>
      <c r="M138" s="254"/>
      <c r="N138" s="111"/>
    </row>
    <row r="139" spans="1:43">
      <c r="B139" s="81"/>
      <c r="C139" s="239" t="s">
        <v>701</v>
      </c>
      <c r="D139" s="20"/>
      <c r="E139" s="82"/>
      <c r="F139" s="82"/>
      <c r="G139" s="82"/>
      <c r="H139" s="82"/>
      <c r="I139" s="20"/>
      <c r="J139" s="82"/>
      <c r="K139" s="82"/>
      <c r="L139" s="82"/>
      <c r="M139" s="82"/>
      <c r="N139" s="111"/>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7"/>
      <c r="AQ139" s="37"/>
    </row>
    <row r="140" spans="1:43" ht="33" customHeight="1">
      <c r="B140" s="89"/>
      <c r="C140" s="240" t="s">
        <v>702</v>
      </c>
      <c r="D140" s="253" t="s">
        <v>680</v>
      </c>
      <c r="E140" s="253"/>
      <c r="F140" s="253"/>
      <c r="G140" s="253"/>
      <c r="H140" s="253"/>
      <c r="I140" s="253"/>
      <c r="J140" s="253"/>
      <c r="K140" s="253"/>
      <c r="L140" s="253"/>
      <c r="M140" s="253"/>
      <c r="N140" s="111"/>
      <c r="O140" s="36"/>
      <c r="P140" s="36"/>
      <c r="Q140" s="62"/>
      <c r="R140" s="62"/>
      <c r="S140" s="62"/>
      <c r="T140" s="62"/>
      <c r="U140" s="62"/>
      <c r="V140" s="62"/>
      <c r="W140" s="54"/>
      <c r="X140" s="54"/>
      <c r="Y140" s="54"/>
      <c r="Z140" s="54"/>
      <c r="AA140" s="54"/>
      <c r="AB140" s="54"/>
      <c r="AC140" s="54"/>
      <c r="AD140" s="54"/>
      <c r="AE140" s="54"/>
      <c r="AF140" s="54"/>
      <c r="AG140" s="54"/>
      <c r="AH140" s="54"/>
      <c r="AI140" s="54"/>
      <c r="AJ140" s="54"/>
      <c r="AK140" s="54"/>
      <c r="AL140" s="54"/>
      <c r="AM140" s="54"/>
      <c r="AN140" s="54"/>
      <c r="AO140" s="54"/>
      <c r="AP140" s="54"/>
      <c r="AQ140" s="54"/>
    </row>
    <row r="141" spans="1:43">
      <c r="B141" s="89"/>
      <c r="C141" s="275"/>
      <c r="D141" s="275"/>
      <c r="E141" s="275"/>
      <c r="F141" s="275"/>
      <c r="G141" s="275"/>
      <c r="H141" s="275"/>
      <c r="I141" s="275"/>
      <c r="J141" s="275"/>
      <c r="K141" s="275"/>
      <c r="L141" s="275"/>
      <c r="M141" s="275"/>
      <c r="N141" s="111"/>
      <c r="O141" s="36"/>
      <c r="P141" s="36"/>
      <c r="Q141" s="62"/>
      <c r="R141" s="62"/>
      <c r="S141" s="62"/>
      <c r="T141" s="62"/>
      <c r="U141" s="62"/>
      <c r="V141" s="62"/>
      <c r="W141" s="54"/>
      <c r="X141" s="54"/>
      <c r="Y141" s="54"/>
      <c r="Z141" s="54"/>
      <c r="AA141" s="54"/>
      <c r="AB141" s="54"/>
      <c r="AC141" s="54"/>
      <c r="AD141" s="54"/>
      <c r="AE141" s="54"/>
      <c r="AF141" s="54"/>
      <c r="AG141" s="54"/>
      <c r="AH141" s="54"/>
      <c r="AI141" s="54"/>
      <c r="AJ141" s="54"/>
      <c r="AK141" s="54"/>
      <c r="AL141" s="54"/>
      <c r="AM141" s="54"/>
      <c r="AN141" s="54"/>
      <c r="AO141" s="54"/>
      <c r="AP141" s="54"/>
      <c r="AQ141" s="54"/>
    </row>
    <row r="142" spans="1:43">
      <c r="B142" s="89"/>
      <c r="C142" s="275"/>
      <c r="D142" s="275"/>
      <c r="E142" s="275"/>
      <c r="F142" s="275"/>
      <c r="G142" s="275"/>
      <c r="H142" s="275"/>
      <c r="I142" s="275"/>
      <c r="J142" s="275"/>
      <c r="K142" s="275"/>
      <c r="L142" s="275"/>
      <c r="M142" s="275"/>
      <c r="N142" s="111"/>
      <c r="O142" s="36"/>
      <c r="P142" s="36"/>
      <c r="Q142" s="62"/>
      <c r="R142" s="62"/>
      <c r="S142" s="62"/>
      <c r="T142" s="62"/>
      <c r="U142" s="62"/>
      <c r="V142" s="62"/>
      <c r="W142" s="54"/>
      <c r="X142" s="54"/>
      <c r="Y142" s="54"/>
      <c r="Z142" s="54"/>
      <c r="AA142" s="54"/>
      <c r="AB142" s="54"/>
      <c r="AC142" s="54"/>
      <c r="AD142" s="54"/>
      <c r="AE142" s="54"/>
      <c r="AF142" s="54"/>
      <c r="AG142" s="54"/>
      <c r="AH142" s="54"/>
      <c r="AI142" s="54"/>
      <c r="AJ142" s="54"/>
      <c r="AK142" s="54"/>
      <c r="AL142" s="54"/>
      <c r="AM142" s="54"/>
      <c r="AN142" s="54"/>
      <c r="AO142" s="54"/>
      <c r="AP142" s="54"/>
      <c r="AQ142" s="54"/>
    </row>
    <row r="143" spans="1:43">
      <c r="B143" s="89"/>
      <c r="C143" s="275"/>
      <c r="D143" s="275"/>
      <c r="E143" s="275"/>
      <c r="F143" s="275"/>
      <c r="G143" s="275"/>
      <c r="H143" s="275"/>
      <c r="I143" s="275"/>
      <c r="J143" s="275"/>
      <c r="K143" s="275"/>
      <c r="L143" s="275"/>
      <c r="M143" s="275"/>
      <c r="N143" s="111"/>
      <c r="O143" s="36"/>
      <c r="P143" s="36"/>
      <c r="Q143" s="62"/>
      <c r="R143" s="62"/>
      <c r="S143" s="62"/>
      <c r="T143" s="62"/>
      <c r="U143" s="62"/>
      <c r="V143" s="62"/>
      <c r="W143" s="54"/>
      <c r="X143" s="54"/>
      <c r="Y143" s="54"/>
      <c r="Z143" s="54"/>
      <c r="AA143" s="54"/>
      <c r="AB143" s="54"/>
      <c r="AC143" s="54"/>
      <c r="AD143" s="54"/>
      <c r="AE143" s="54"/>
      <c r="AF143" s="54"/>
      <c r="AG143" s="54"/>
      <c r="AH143" s="54"/>
      <c r="AI143" s="54"/>
      <c r="AJ143" s="54"/>
      <c r="AK143" s="54"/>
      <c r="AL143" s="54"/>
      <c r="AM143" s="54"/>
      <c r="AN143" s="54"/>
      <c r="AO143" s="54"/>
      <c r="AP143" s="54"/>
      <c r="AQ143" s="54"/>
    </row>
    <row r="144" spans="1:43" ht="9.75" customHeight="1">
      <c r="B144" s="89"/>
      <c r="C144" s="235"/>
      <c r="D144" s="235"/>
      <c r="E144" s="235"/>
      <c r="F144" s="235"/>
      <c r="G144" s="235"/>
      <c r="H144" s="235"/>
      <c r="I144" s="235"/>
      <c r="J144" s="235"/>
      <c r="K144" s="235"/>
      <c r="L144" s="235"/>
      <c r="M144" s="235"/>
      <c r="N144" s="111"/>
      <c r="O144" s="36"/>
      <c r="P144" s="36"/>
      <c r="Q144" s="62"/>
      <c r="R144" s="62"/>
      <c r="S144" s="62"/>
      <c r="T144" s="62"/>
      <c r="U144" s="62"/>
      <c r="V144" s="62"/>
      <c r="W144" s="54"/>
      <c r="X144" s="54"/>
      <c r="Y144" s="54"/>
      <c r="Z144" s="54"/>
      <c r="AA144" s="54"/>
      <c r="AB144" s="54"/>
      <c r="AC144" s="54"/>
      <c r="AD144" s="54"/>
      <c r="AE144" s="54"/>
      <c r="AF144" s="54"/>
      <c r="AG144" s="54"/>
      <c r="AH144" s="54"/>
      <c r="AI144" s="54"/>
      <c r="AJ144" s="54"/>
      <c r="AK144" s="54"/>
      <c r="AL144" s="54"/>
      <c r="AM144" s="54"/>
      <c r="AN144" s="54"/>
      <c r="AO144" s="54"/>
      <c r="AP144" s="54"/>
      <c r="AQ144" s="54"/>
    </row>
    <row r="145" spans="2:43" ht="35.25" customHeight="1">
      <c r="B145" s="89"/>
      <c r="C145" s="240" t="s">
        <v>703</v>
      </c>
      <c r="D145" s="253" t="s">
        <v>649</v>
      </c>
      <c r="E145" s="253"/>
      <c r="F145" s="253"/>
      <c r="G145" s="253"/>
      <c r="H145" s="253"/>
      <c r="I145" s="253"/>
      <c r="J145" s="253"/>
      <c r="K145" s="253"/>
      <c r="L145" s="253"/>
      <c r="M145" s="253"/>
      <c r="N145" s="111"/>
      <c r="O145" s="36"/>
      <c r="P145" s="36"/>
      <c r="Q145" s="62"/>
      <c r="R145" s="62"/>
      <c r="S145" s="62"/>
      <c r="T145" s="62"/>
      <c r="U145" s="62"/>
      <c r="V145" s="62"/>
      <c r="W145" s="54"/>
      <c r="X145" s="54"/>
      <c r="Y145" s="54"/>
      <c r="Z145" s="54"/>
      <c r="AA145" s="54"/>
      <c r="AB145" s="54"/>
      <c r="AC145" s="54"/>
      <c r="AD145" s="54"/>
      <c r="AE145" s="54"/>
      <c r="AF145" s="54"/>
      <c r="AG145" s="54"/>
      <c r="AH145" s="54"/>
      <c r="AI145" s="54"/>
      <c r="AJ145" s="54"/>
      <c r="AK145" s="54"/>
      <c r="AL145" s="54"/>
      <c r="AM145" s="54"/>
      <c r="AN145" s="54"/>
      <c r="AO145" s="54"/>
      <c r="AP145" s="54"/>
      <c r="AQ145" s="54"/>
    </row>
    <row r="146" spans="2:43">
      <c r="B146" s="89"/>
      <c r="C146" s="275"/>
      <c r="D146" s="275"/>
      <c r="E146" s="275"/>
      <c r="F146" s="275"/>
      <c r="G146" s="275"/>
      <c r="H146" s="275"/>
      <c r="I146" s="275"/>
      <c r="J146" s="275"/>
      <c r="K146" s="275"/>
      <c r="L146" s="275"/>
      <c r="M146" s="275"/>
      <c r="N146" s="111"/>
      <c r="O146" s="36"/>
      <c r="P146" s="36"/>
      <c r="Q146" s="62"/>
      <c r="R146" s="62"/>
      <c r="S146" s="62"/>
      <c r="T146" s="62"/>
      <c r="U146" s="62"/>
      <c r="V146" s="62"/>
      <c r="W146" s="54"/>
      <c r="X146" s="54"/>
      <c r="Y146" s="54"/>
      <c r="Z146" s="54"/>
      <c r="AA146" s="54"/>
      <c r="AB146" s="54"/>
      <c r="AC146" s="54"/>
      <c r="AD146" s="54"/>
      <c r="AE146" s="54"/>
      <c r="AF146" s="54"/>
      <c r="AG146" s="54"/>
      <c r="AH146" s="54"/>
      <c r="AI146" s="54"/>
      <c r="AJ146" s="54"/>
      <c r="AK146" s="54"/>
      <c r="AL146" s="54"/>
      <c r="AM146" s="54"/>
      <c r="AN146" s="54"/>
      <c r="AO146" s="54"/>
      <c r="AP146" s="54"/>
      <c r="AQ146" s="54"/>
    </row>
    <row r="147" spans="2:43">
      <c r="B147" s="89"/>
      <c r="C147" s="275"/>
      <c r="D147" s="275"/>
      <c r="E147" s="275"/>
      <c r="F147" s="275"/>
      <c r="G147" s="275"/>
      <c r="H147" s="275"/>
      <c r="I147" s="275"/>
      <c r="J147" s="275"/>
      <c r="K147" s="275"/>
      <c r="L147" s="275"/>
      <c r="M147" s="275"/>
      <c r="N147" s="111"/>
      <c r="O147" s="36"/>
      <c r="P147" s="36"/>
      <c r="Q147" s="62"/>
      <c r="R147" s="62"/>
      <c r="S147" s="62"/>
      <c r="T147" s="62"/>
      <c r="U147" s="62"/>
      <c r="V147" s="62"/>
      <c r="W147" s="54"/>
      <c r="X147" s="54"/>
      <c r="Y147" s="54"/>
      <c r="Z147" s="54"/>
      <c r="AA147" s="54"/>
      <c r="AB147" s="54"/>
      <c r="AC147" s="54"/>
      <c r="AD147" s="54"/>
      <c r="AE147" s="54"/>
      <c r="AF147" s="54"/>
      <c r="AG147" s="54"/>
      <c r="AH147" s="54"/>
      <c r="AI147" s="54"/>
      <c r="AJ147" s="54"/>
      <c r="AK147" s="54"/>
      <c r="AL147" s="54"/>
      <c r="AM147" s="54"/>
      <c r="AN147" s="54"/>
      <c r="AO147" s="54"/>
      <c r="AP147" s="54"/>
      <c r="AQ147" s="54"/>
    </row>
    <row r="148" spans="2:43">
      <c r="B148" s="89"/>
      <c r="C148" s="275"/>
      <c r="D148" s="275"/>
      <c r="E148" s="275"/>
      <c r="F148" s="275"/>
      <c r="G148" s="275"/>
      <c r="H148" s="275"/>
      <c r="I148" s="275"/>
      <c r="J148" s="275"/>
      <c r="K148" s="275"/>
      <c r="L148" s="275"/>
      <c r="M148" s="275"/>
      <c r="N148" s="111"/>
      <c r="O148" s="36"/>
      <c r="P148" s="36"/>
      <c r="Q148" s="62"/>
      <c r="R148" s="62"/>
      <c r="S148" s="62"/>
      <c r="T148" s="62"/>
      <c r="U148" s="62"/>
      <c r="V148" s="62"/>
      <c r="W148" s="54"/>
      <c r="X148" s="54"/>
      <c r="Y148" s="54"/>
      <c r="Z148" s="54"/>
      <c r="AA148" s="54"/>
      <c r="AB148" s="54"/>
      <c r="AC148" s="54"/>
      <c r="AD148" s="54"/>
      <c r="AE148" s="54"/>
      <c r="AF148" s="54"/>
      <c r="AG148" s="54"/>
      <c r="AH148" s="54"/>
      <c r="AI148" s="54"/>
      <c r="AJ148" s="54"/>
      <c r="AK148" s="54"/>
      <c r="AL148" s="54"/>
      <c r="AM148" s="54"/>
      <c r="AN148" s="54"/>
      <c r="AO148" s="54"/>
      <c r="AP148" s="54"/>
      <c r="AQ148" s="54"/>
    </row>
    <row r="149" spans="2:43">
      <c r="B149" s="73"/>
      <c r="C149" s="246" t="s">
        <v>192</v>
      </c>
      <c r="D149" s="246"/>
      <c r="E149" s="246"/>
      <c r="F149" s="246"/>
      <c r="G149" s="246"/>
      <c r="H149" s="246"/>
      <c r="I149" s="246"/>
      <c r="J149" s="246"/>
      <c r="K149" s="246"/>
      <c r="L149" s="246"/>
      <c r="M149" s="246"/>
      <c r="N149" s="111"/>
    </row>
    <row r="150" spans="2:43" ht="40" customHeight="1">
      <c r="B150" s="73"/>
      <c r="C150" s="246"/>
      <c r="D150" s="246"/>
      <c r="E150" s="246"/>
      <c r="F150" s="246"/>
      <c r="G150" s="246"/>
      <c r="H150" s="246"/>
      <c r="I150" s="246"/>
      <c r="J150" s="246"/>
      <c r="K150" s="246"/>
      <c r="L150" s="246"/>
      <c r="M150" s="246"/>
      <c r="N150" s="111"/>
    </row>
    <row r="151" spans="2:43" ht="11.25" customHeight="1">
      <c r="B151" s="73"/>
      <c r="C151" s="246"/>
      <c r="D151" s="246"/>
      <c r="E151" s="246"/>
      <c r="F151" s="246"/>
      <c r="G151" s="246"/>
      <c r="H151" s="246"/>
      <c r="I151" s="246"/>
      <c r="J151" s="246"/>
      <c r="K151" s="246"/>
      <c r="L151" s="246"/>
      <c r="M151" s="246"/>
      <c r="N151" s="111"/>
    </row>
    <row r="152" spans="2:43">
      <c r="B152" s="73"/>
      <c r="C152" s="76"/>
      <c r="D152" s="76"/>
      <c r="E152" s="77"/>
      <c r="F152" s="77"/>
      <c r="G152" s="77"/>
      <c r="H152" s="77"/>
      <c r="I152" s="76"/>
      <c r="J152" s="77"/>
      <c r="K152" s="77"/>
      <c r="L152" s="77"/>
      <c r="M152" s="77"/>
      <c r="N152" s="111"/>
    </row>
    <row r="153" spans="2:43" ht="29.25" customHeight="1">
      <c r="B153" s="90"/>
      <c r="C153" s="91"/>
      <c r="D153" s="91"/>
      <c r="E153" s="92"/>
      <c r="F153" s="92"/>
      <c r="G153" s="92"/>
      <c r="H153" s="92"/>
      <c r="I153" s="91"/>
      <c r="J153" s="92"/>
      <c r="K153" s="92"/>
      <c r="L153" s="92"/>
      <c r="M153" s="92"/>
      <c r="N153" s="130"/>
    </row>
    <row r="154" spans="2:43" ht="18" customHeight="1"/>
  </sheetData>
  <sheetProtection password="99CB" sheet="1" objects="1" formatCells="0" selectLockedCells="1"/>
  <dataConsolidate link="1"/>
  <mergeCells count="187">
    <mergeCell ref="C146:M148"/>
    <mergeCell ref="E131:G131"/>
    <mergeCell ref="E132:G132"/>
    <mergeCell ref="E133:G133"/>
    <mergeCell ref="E134:G134"/>
    <mergeCell ref="H128:I128"/>
    <mergeCell ref="H129:I129"/>
    <mergeCell ref="D51:G51"/>
    <mergeCell ref="C20:D20"/>
    <mergeCell ref="C21:D21"/>
    <mergeCell ref="C22:D22"/>
    <mergeCell ref="D52:G52"/>
    <mergeCell ref="I63:M63"/>
    <mergeCell ref="D69:G69"/>
    <mergeCell ref="D53:G53"/>
    <mergeCell ref="D54:G54"/>
    <mergeCell ref="D27:M27"/>
    <mergeCell ref="D49:G49"/>
    <mergeCell ref="D50:G50"/>
    <mergeCell ref="E20:G20"/>
    <mergeCell ref="H24:I24"/>
    <mergeCell ref="E24:G24"/>
    <mergeCell ref="E7:K7"/>
    <mergeCell ref="D46:M48"/>
    <mergeCell ref="D60:M62"/>
    <mergeCell ref="D145:M145"/>
    <mergeCell ref="C141:M143"/>
    <mergeCell ref="I70:M70"/>
    <mergeCell ref="I71:M71"/>
    <mergeCell ref="I72:M72"/>
    <mergeCell ref="G32:M32"/>
    <mergeCell ref="AK84:AO84"/>
    <mergeCell ref="D11:K11"/>
    <mergeCell ref="X84:AC84"/>
    <mergeCell ref="AD84:AI84"/>
    <mergeCell ref="E9:K9"/>
    <mergeCell ref="D63:G63"/>
    <mergeCell ref="D64:G64"/>
    <mergeCell ref="D65:G65"/>
    <mergeCell ref="D73:G73"/>
    <mergeCell ref="D72:G72"/>
    <mergeCell ref="D71:G71"/>
    <mergeCell ref="C23:D23"/>
    <mergeCell ref="C24:D24"/>
    <mergeCell ref="D80:K80"/>
    <mergeCell ref="D81:K82"/>
    <mergeCell ref="D79:K79"/>
    <mergeCell ref="D66:G66"/>
    <mergeCell ref="D67:G67"/>
    <mergeCell ref="D68:G68"/>
    <mergeCell ref="D70:G70"/>
    <mergeCell ref="I53:M53"/>
    <mergeCell ref="I54:M54"/>
    <mergeCell ref="C55:M57"/>
    <mergeCell ref="I64:M64"/>
    <mergeCell ref="I65:M65"/>
    <mergeCell ref="I66:M66"/>
    <mergeCell ref="I67:M67"/>
    <mergeCell ref="I68:M68"/>
    <mergeCell ref="I69:M69"/>
    <mergeCell ref="D140:M140"/>
    <mergeCell ref="D136:M138"/>
    <mergeCell ref="E108:G108"/>
    <mergeCell ref="E109:G109"/>
    <mergeCell ref="E110:G110"/>
    <mergeCell ref="E111:G111"/>
    <mergeCell ref="E112:G112"/>
    <mergeCell ref="E113:G113"/>
    <mergeCell ref="E114:G114"/>
    <mergeCell ref="E115:G115"/>
    <mergeCell ref="E116:G116"/>
    <mergeCell ref="E117:G117"/>
    <mergeCell ref="E118:G118"/>
    <mergeCell ref="E119:G119"/>
    <mergeCell ref="E120:G120"/>
    <mergeCell ref="E121:G121"/>
    <mergeCell ref="E122:G122"/>
    <mergeCell ref="E102:G102"/>
    <mergeCell ref="E103:G103"/>
    <mergeCell ref="E104:G104"/>
    <mergeCell ref="G42:M42"/>
    <mergeCell ref="J20:M20"/>
    <mergeCell ref="E21:M21"/>
    <mergeCell ref="E22:M22"/>
    <mergeCell ref="E23:M23"/>
    <mergeCell ref="J24:M24"/>
    <mergeCell ref="G33:M33"/>
    <mergeCell ref="G34:M34"/>
    <mergeCell ref="G35:M35"/>
    <mergeCell ref="G36:M36"/>
    <mergeCell ref="G37:M37"/>
    <mergeCell ref="G38:M38"/>
    <mergeCell ref="G39:M39"/>
    <mergeCell ref="G40:M40"/>
    <mergeCell ref="G41:M41"/>
    <mergeCell ref="D28:M28"/>
    <mergeCell ref="D29:M29"/>
    <mergeCell ref="D30:M30"/>
    <mergeCell ref="G31:M31"/>
    <mergeCell ref="H20:I20"/>
    <mergeCell ref="I73:M73"/>
    <mergeCell ref="H110:I110"/>
    <mergeCell ref="H111:I111"/>
    <mergeCell ref="H112:I112"/>
    <mergeCell ref="E129:G129"/>
    <mergeCell ref="E130:G130"/>
    <mergeCell ref="E84:G84"/>
    <mergeCell ref="C149:M151"/>
    <mergeCell ref="E85:G85"/>
    <mergeCell ref="E86:G86"/>
    <mergeCell ref="E87:G87"/>
    <mergeCell ref="E88:G88"/>
    <mergeCell ref="E89:G89"/>
    <mergeCell ref="E90:G90"/>
    <mergeCell ref="E91:G91"/>
    <mergeCell ref="E92:G92"/>
    <mergeCell ref="E93:G93"/>
    <mergeCell ref="E94:G94"/>
    <mergeCell ref="E95:G95"/>
    <mergeCell ref="E96:G96"/>
    <mergeCell ref="E97:G97"/>
    <mergeCell ref="E98:G98"/>
    <mergeCell ref="E99:G99"/>
    <mergeCell ref="E100:G100"/>
    <mergeCell ref="E101:G101"/>
    <mergeCell ref="H102:I102"/>
    <mergeCell ref="H103:I103"/>
    <mergeCell ref="H104:I104"/>
    <mergeCell ref="H105:I105"/>
    <mergeCell ref="H106:I106"/>
    <mergeCell ref="H107:I107"/>
    <mergeCell ref="H108:I108"/>
    <mergeCell ref="H109:I109"/>
    <mergeCell ref="H101:I101"/>
    <mergeCell ref="E123:G123"/>
    <mergeCell ref="E124:G124"/>
    <mergeCell ref="E125:G125"/>
    <mergeCell ref="E126:G126"/>
    <mergeCell ref="E127:G127"/>
    <mergeCell ref="E128:G128"/>
    <mergeCell ref="E105:G105"/>
    <mergeCell ref="E106:G106"/>
    <mergeCell ref="E107:G107"/>
    <mergeCell ref="C3:M3"/>
    <mergeCell ref="H93:I93"/>
    <mergeCell ref="H94:I94"/>
    <mergeCell ref="H95:I95"/>
    <mergeCell ref="H96:I96"/>
    <mergeCell ref="H97:I97"/>
    <mergeCell ref="H98:I98"/>
    <mergeCell ref="H99:I99"/>
    <mergeCell ref="H100:I100"/>
    <mergeCell ref="H84:I84"/>
    <mergeCell ref="H85:I85"/>
    <mergeCell ref="H86:I86"/>
    <mergeCell ref="H87:I87"/>
    <mergeCell ref="H88:I88"/>
    <mergeCell ref="H89:I89"/>
    <mergeCell ref="H90:I90"/>
    <mergeCell ref="H91:I91"/>
    <mergeCell ref="H92:I92"/>
    <mergeCell ref="J17:M17"/>
    <mergeCell ref="C74:M76"/>
    <mergeCell ref="I49:M49"/>
    <mergeCell ref="I50:M50"/>
    <mergeCell ref="I51:M51"/>
    <mergeCell ref="I52:M52"/>
    <mergeCell ref="H133:I133"/>
    <mergeCell ref="H134:I134"/>
    <mergeCell ref="H119:I119"/>
    <mergeCell ref="H120:I120"/>
    <mergeCell ref="H121:I121"/>
    <mergeCell ref="H122:I122"/>
    <mergeCell ref="H123:I123"/>
    <mergeCell ref="H124:I124"/>
    <mergeCell ref="H125:I125"/>
    <mergeCell ref="H126:I126"/>
    <mergeCell ref="H127:I127"/>
    <mergeCell ref="H113:I113"/>
    <mergeCell ref="H114:I114"/>
    <mergeCell ref="H115:I115"/>
    <mergeCell ref="H116:I116"/>
    <mergeCell ref="H117:I117"/>
    <mergeCell ref="H118:I118"/>
    <mergeCell ref="H130:I130"/>
    <mergeCell ref="H131:I131"/>
    <mergeCell ref="H132:I132"/>
  </mergeCells>
  <phoneticPr fontId="2"/>
  <conditionalFormatting sqref="E32:E42">
    <cfRule type="expression" dxfId="16" priority="51">
      <formula>$Q32=FALSE</formula>
    </cfRule>
    <cfRule type="expression" dxfId="15" priority="54">
      <formula>$Q32=TRUE</formula>
    </cfRule>
  </conditionalFormatting>
  <conditionalFormatting sqref="D85:D134">
    <cfRule type="expression" dxfId="14" priority="55">
      <formula>D85&lt;&gt;D86</formula>
    </cfRule>
    <cfRule type="expression" dxfId="13" priority="65">
      <formula>D84&lt;&gt;D85</formula>
    </cfRule>
    <cfRule type="expression" dxfId="12" priority="66">
      <formula>D84=D85</formula>
    </cfRule>
  </conditionalFormatting>
  <conditionalFormatting sqref="D85:M134">
    <cfRule type="expression" dxfId="11" priority="42">
      <formula>$AQ85=FALSE</formula>
    </cfRule>
  </conditionalFormatting>
  <conditionalFormatting sqref="J85:K134">
    <cfRule type="expression" dxfId="10" priority="41">
      <formula>$AQ85=TRUE</formula>
    </cfRule>
  </conditionalFormatting>
  <conditionalFormatting sqref="G32:G42">
    <cfRule type="expression" dxfId="9" priority="35">
      <formula>Q32=FALSE</formula>
    </cfRule>
    <cfRule type="expression" dxfId="8" priority="36">
      <formula>Q32=TRUE</formula>
    </cfRule>
  </conditionalFormatting>
  <dataValidations count="5">
    <dataValidation type="list" allowBlank="1" showInputMessage="1" showErrorMessage="1" sqref="J135" xr:uid="{00000000-0002-0000-0000-000000000000}">
      <formula1>Q134:V134</formula1>
    </dataValidation>
    <dataValidation type="list" allowBlank="1" showErrorMessage="1" errorTitle="入力内容が違います" error="回答内容は、プルダウンメニューから選択してください。" sqref="J85:J134" xr:uid="{00000000-0002-0000-0000-000001000000}">
      <formula1>OFFSET($AD85,0,0,1,COUNTA($AD85:$AI85)-COUNTIF($AD85:$AI85,""))</formula1>
    </dataValidation>
    <dataValidation type="list" allowBlank="1" showInputMessage="1" showErrorMessage="1" errorTitle="入力間違い" error="回答内容はプルダウンメニューから選択してください。" sqref="K85:K134" xr:uid="{00000000-0002-0000-0000-000002000000}">
      <formula1>OFFSET($AK85,0,0,1,COUNTA($AK85:$AO85))</formula1>
    </dataValidation>
    <dataValidation type="list" allowBlank="1" showInputMessage="1" sqref="E32:E42" xr:uid="{00000000-0002-0000-0000-000003000000}">
      <formula1>INDIRECT($Q32&amp;"の場合")</formula1>
    </dataValidation>
    <dataValidation allowBlank="1" showInputMessage="1" showErrorMessage="1" errorTitle="入力間違い" error="回答内容はプルダウンメニューから選択してください。" sqref="L85:M134" xr:uid="{00000000-0002-0000-0000-000004000000}"/>
  </dataValidations>
  <hyperlinks>
    <hyperlink ref="E17" r:id="rId1" display="saitamaco2@chugai-tec.co.jp" xr:uid="{D3C3D256-01B0-4EC5-A10C-6E6C803E967E}"/>
  </hyperlinks>
  <printOptions horizontalCentered="1"/>
  <pageMargins left="0.51181102362204722" right="0.51181102362204722" top="0.74803149606299213" bottom="0.74803149606299213" header="0.31496062992125984" footer="0.31496062992125984"/>
  <pageSetup paperSize="9" scale="98" fitToHeight="0" orientation="portrait" r:id="rId2"/>
  <rowBreaks count="4" manualBreakCount="4">
    <brk id="42" min="2" max="12" man="1"/>
    <brk id="77" min="2" max="12" man="1"/>
    <brk id="100" min="2" max="12" man="1"/>
    <brk id="120" min="2" max="12" man="1"/>
  </rowBreaks>
  <drawing r:id="rId3"/>
  <legacyDrawing r:id="rId4"/>
  <mc:AlternateContent xmlns:mc="http://schemas.openxmlformats.org/markup-compatibility/2006">
    <mc:Choice Requires="x14">
      <controls>
        <mc:AlternateContent xmlns:mc="http://schemas.openxmlformats.org/markup-compatibility/2006">
          <mc:Choice Requires="x14">
            <control shapeId="10265" r:id="rId5" name="Check Box 25">
              <controlPr defaultSize="0" autoFill="0" autoLine="0" autoPict="0" altText="">
                <anchor moveWithCells="1">
                  <from>
                    <xdr:col>2</xdr:col>
                    <xdr:colOff>57150</xdr:colOff>
                    <xdr:row>31</xdr:row>
                    <xdr:rowOff>31750</xdr:rowOff>
                  </from>
                  <to>
                    <xdr:col>2</xdr:col>
                    <xdr:colOff>279400</xdr:colOff>
                    <xdr:row>31</xdr:row>
                    <xdr:rowOff>209550</xdr:rowOff>
                  </to>
                </anchor>
              </controlPr>
            </control>
          </mc:Choice>
        </mc:AlternateContent>
        <mc:AlternateContent xmlns:mc="http://schemas.openxmlformats.org/markup-compatibility/2006">
          <mc:Choice Requires="x14">
            <control shapeId="10268" r:id="rId6" name="Check Box 28">
              <controlPr defaultSize="0" autoFill="0" autoLine="0" autoPict="0" altText="">
                <anchor moveWithCells="1">
                  <from>
                    <xdr:col>2</xdr:col>
                    <xdr:colOff>57150</xdr:colOff>
                    <xdr:row>35</xdr:row>
                    <xdr:rowOff>31750</xdr:rowOff>
                  </from>
                  <to>
                    <xdr:col>2</xdr:col>
                    <xdr:colOff>279400</xdr:colOff>
                    <xdr:row>35</xdr:row>
                    <xdr:rowOff>209550</xdr:rowOff>
                  </to>
                </anchor>
              </controlPr>
            </control>
          </mc:Choice>
        </mc:AlternateContent>
        <mc:AlternateContent xmlns:mc="http://schemas.openxmlformats.org/markup-compatibility/2006">
          <mc:Choice Requires="x14">
            <control shapeId="10269" r:id="rId7" name="Check Box 29">
              <controlPr defaultSize="0" autoFill="0" autoLine="0" autoPict="0" altText="">
                <anchor moveWithCells="1">
                  <from>
                    <xdr:col>2</xdr:col>
                    <xdr:colOff>57150</xdr:colOff>
                    <xdr:row>36</xdr:row>
                    <xdr:rowOff>31750</xdr:rowOff>
                  </from>
                  <to>
                    <xdr:col>2</xdr:col>
                    <xdr:colOff>279400</xdr:colOff>
                    <xdr:row>36</xdr:row>
                    <xdr:rowOff>209550</xdr:rowOff>
                  </to>
                </anchor>
              </controlPr>
            </control>
          </mc:Choice>
        </mc:AlternateContent>
        <mc:AlternateContent xmlns:mc="http://schemas.openxmlformats.org/markup-compatibility/2006">
          <mc:Choice Requires="x14">
            <control shapeId="10270" r:id="rId8" name="Check Box 30">
              <controlPr defaultSize="0" autoFill="0" autoLine="0" autoPict="0" altText="">
                <anchor moveWithCells="1">
                  <from>
                    <xdr:col>2</xdr:col>
                    <xdr:colOff>57150</xdr:colOff>
                    <xdr:row>37</xdr:row>
                    <xdr:rowOff>31750</xdr:rowOff>
                  </from>
                  <to>
                    <xdr:col>2</xdr:col>
                    <xdr:colOff>279400</xdr:colOff>
                    <xdr:row>37</xdr:row>
                    <xdr:rowOff>209550</xdr:rowOff>
                  </to>
                </anchor>
              </controlPr>
            </control>
          </mc:Choice>
        </mc:AlternateContent>
        <mc:AlternateContent xmlns:mc="http://schemas.openxmlformats.org/markup-compatibility/2006">
          <mc:Choice Requires="x14">
            <control shapeId="10273" r:id="rId9" name="Check Box 33">
              <controlPr defaultSize="0" autoFill="0" autoLine="0" autoPict="0" altText="">
                <anchor moveWithCells="1">
                  <from>
                    <xdr:col>2</xdr:col>
                    <xdr:colOff>57150</xdr:colOff>
                    <xdr:row>40</xdr:row>
                    <xdr:rowOff>31750</xdr:rowOff>
                  </from>
                  <to>
                    <xdr:col>2</xdr:col>
                    <xdr:colOff>279400</xdr:colOff>
                    <xdr:row>40</xdr:row>
                    <xdr:rowOff>209550</xdr:rowOff>
                  </to>
                </anchor>
              </controlPr>
            </control>
          </mc:Choice>
        </mc:AlternateContent>
        <mc:AlternateContent xmlns:mc="http://schemas.openxmlformats.org/markup-compatibility/2006">
          <mc:Choice Requires="x14">
            <control shapeId="10274" r:id="rId10" name="Check Box 34">
              <controlPr defaultSize="0" autoFill="0" autoLine="0" autoPict="0" altText="">
                <anchor moveWithCells="1">
                  <from>
                    <xdr:col>2</xdr:col>
                    <xdr:colOff>57150</xdr:colOff>
                    <xdr:row>41</xdr:row>
                    <xdr:rowOff>31750</xdr:rowOff>
                  </from>
                  <to>
                    <xdr:col>2</xdr:col>
                    <xdr:colOff>279400</xdr:colOff>
                    <xdr:row>41</xdr:row>
                    <xdr:rowOff>209550</xdr:rowOff>
                  </to>
                </anchor>
              </controlPr>
            </control>
          </mc:Choice>
        </mc:AlternateContent>
        <mc:AlternateContent xmlns:mc="http://schemas.openxmlformats.org/markup-compatibility/2006">
          <mc:Choice Requires="x14">
            <control shapeId="10267" r:id="rId11" name="Check Box 27">
              <controlPr defaultSize="0" autoFill="0" autoLine="0" autoPict="0" altText="">
                <anchor moveWithCells="1">
                  <from>
                    <xdr:col>2</xdr:col>
                    <xdr:colOff>57150</xdr:colOff>
                    <xdr:row>34</xdr:row>
                    <xdr:rowOff>31750</xdr:rowOff>
                  </from>
                  <to>
                    <xdr:col>2</xdr:col>
                    <xdr:colOff>279400</xdr:colOff>
                    <xdr:row>34</xdr:row>
                    <xdr:rowOff>209550</xdr:rowOff>
                  </to>
                </anchor>
              </controlPr>
            </control>
          </mc:Choice>
        </mc:AlternateContent>
        <mc:AlternateContent xmlns:mc="http://schemas.openxmlformats.org/markup-compatibility/2006">
          <mc:Choice Requires="x14">
            <control shapeId="10266" r:id="rId12" name="Check Box 26">
              <controlPr defaultSize="0" autoFill="0" autoLine="0" autoPict="0" altText="">
                <anchor moveWithCells="1">
                  <from>
                    <xdr:col>2</xdr:col>
                    <xdr:colOff>57150</xdr:colOff>
                    <xdr:row>33</xdr:row>
                    <xdr:rowOff>31750</xdr:rowOff>
                  </from>
                  <to>
                    <xdr:col>2</xdr:col>
                    <xdr:colOff>279400</xdr:colOff>
                    <xdr:row>33</xdr:row>
                    <xdr:rowOff>209550</xdr:rowOff>
                  </to>
                </anchor>
              </controlPr>
            </control>
          </mc:Choice>
        </mc:AlternateContent>
        <mc:AlternateContent xmlns:mc="http://schemas.openxmlformats.org/markup-compatibility/2006">
          <mc:Choice Requires="x14">
            <control shapeId="10278" r:id="rId13" name="Check Box 38">
              <controlPr defaultSize="0" autoFill="0" autoLine="0" autoPict="0" altText="">
                <anchor moveWithCells="1">
                  <from>
                    <xdr:col>2</xdr:col>
                    <xdr:colOff>57150</xdr:colOff>
                    <xdr:row>32</xdr:row>
                    <xdr:rowOff>31750</xdr:rowOff>
                  </from>
                  <to>
                    <xdr:col>2</xdr:col>
                    <xdr:colOff>279400</xdr:colOff>
                    <xdr:row>32</xdr:row>
                    <xdr:rowOff>209550</xdr:rowOff>
                  </to>
                </anchor>
              </controlPr>
            </control>
          </mc:Choice>
        </mc:AlternateContent>
        <mc:AlternateContent xmlns:mc="http://schemas.openxmlformats.org/markup-compatibility/2006">
          <mc:Choice Requires="x14">
            <control shapeId="10272" r:id="rId14" name="Check Box 32">
              <controlPr defaultSize="0" autoFill="0" autoLine="0" autoPict="0" altText="">
                <anchor moveWithCells="1">
                  <from>
                    <xdr:col>2</xdr:col>
                    <xdr:colOff>57150</xdr:colOff>
                    <xdr:row>38</xdr:row>
                    <xdr:rowOff>31750</xdr:rowOff>
                  </from>
                  <to>
                    <xdr:col>2</xdr:col>
                    <xdr:colOff>279400</xdr:colOff>
                    <xdr:row>38</xdr:row>
                    <xdr:rowOff>209550</xdr:rowOff>
                  </to>
                </anchor>
              </controlPr>
            </control>
          </mc:Choice>
        </mc:AlternateContent>
        <mc:AlternateContent xmlns:mc="http://schemas.openxmlformats.org/markup-compatibility/2006">
          <mc:Choice Requires="x14">
            <control shapeId="10280" r:id="rId15" name="Check Box 40">
              <controlPr defaultSize="0" autoFill="0" autoLine="0" autoPict="0" altText="">
                <anchor moveWithCells="1">
                  <from>
                    <xdr:col>2</xdr:col>
                    <xdr:colOff>57150</xdr:colOff>
                    <xdr:row>39</xdr:row>
                    <xdr:rowOff>31750</xdr:rowOff>
                  </from>
                  <to>
                    <xdr:col>2</xdr:col>
                    <xdr:colOff>279400</xdr:colOff>
                    <xdr:row>39</xdr:row>
                    <xdr:rowOff>209550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B1:D24"/>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7</v>
      </c>
      <c r="C5" s="312" t="str">
        <f ca="1">VLOOKUP(INT(B5),点検表入力エリア,3,FALSE)</f>
        <v>不要期間・不要時間帯の変圧器の遮断</v>
      </c>
      <c r="D5" s="312"/>
    </row>
    <row r="6" spans="2:4">
      <c r="B6" s="190" t="s">
        <v>47</v>
      </c>
      <c r="C6" s="282" t="str">
        <f ca="1">VLOOKUP(INT(B5),点検表入力エリア,2,FALSE)</f>
        <v>受変電</v>
      </c>
      <c r="D6" s="282"/>
    </row>
    <row r="7" spans="2:4">
      <c r="B7" s="284" t="s">
        <v>48</v>
      </c>
      <c r="C7" s="295" t="s">
        <v>169</v>
      </c>
      <c r="D7" s="296"/>
    </row>
    <row r="8" spans="2:4">
      <c r="B8" s="284"/>
      <c r="C8" s="297"/>
      <c r="D8" s="298"/>
    </row>
    <row r="9" spans="2:4">
      <c r="B9" s="284"/>
      <c r="C9" s="297"/>
      <c r="D9" s="298"/>
    </row>
    <row r="10" spans="2:4">
      <c r="B10" s="301" t="s">
        <v>49</v>
      </c>
      <c r="C10" s="315" t="s">
        <v>501</v>
      </c>
      <c r="D10" s="288"/>
    </row>
    <row r="11" spans="2:4">
      <c r="B11" s="302"/>
      <c r="C11" s="316"/>
      <c r="D11" s="290"/>
    </row>
    <row r="12" spans="2:4">
      <c r="B12" s="303"/>
      <c r="C12" s="317"/>
      <c r="D12" s="318"/>
    </row>
    <row r="13" spans="2:4" ht="16.5" customHeight="1">
      <c r="B13" s="310" t="s">
        <v>50</v>
      </c>
      <c r="C13" s="140" t="s">
        <v>51</v>
      </c>
      <c r="D13" s="140" t="s">
        <v>52</v>
      </c>
    </row>
    <row r="14" spans="2:4" ht="30" customHeight="1">
      <c r="B14" s="310"/>
      <c r="C14" s="189" t="s">
        <v>459</v>
      </c>
      <c r="D14" s="189" t="s">
        <v>122</v>
      </c>
    </row>
    <row r="15" spans="2:4" ht="30" customHeight="1">
      <c r="B15" s="310"/>
      <c r="C15" s="189" t="s">
        <v>336</v>
      </c>
      <c r="D15" s="189" t="s">
        <v>370</v>
      </c>
    </row>
    <row r="16" spans="2:4" ht="30" customHeight="1">
      <c r="B16" s="310"/>
      <c r="C16" s="189" t="s">
        <v>368</v>
      </c>
      <c r="D16" s="189" t="s">
        <v>369</v>
      </c>
    </row>
    <row r="17" spans="2:4">
      <c r="B17" s="283" t="s">
        <v>164</v>
      </c>
      <c r="C17" s="311" t="s">
        <v>577</v>
      </c>
      <c r="D17" s="311"/>
    </row>
    <row r="18" spans="2:4">
      <c r="B18" s="283"/>
      <c r="C18" s="311"/>
      <c r="D18" s="311"/>
    </row>
    <row r="19" spans="2:4">
      <c r="B19" s="283"/>
      <c r="C19" s="311"/>
      <c r="D19" s="311"/>
    </row>
    <row r="20" spans="2:4">
      <c r="B20" s="148" t="s">
        <v>191</v>
      </c>
      <c r="C20" s="330" t="s">
        <v>238</v>
      </c>
      <c r="D20" s="330"/>
    </row>
    <row r="21" spans="2:4">
      <c r="B21" s="148"/>
      <c r="C21" s="331"/>
      <c r="D21" s="331"/>
    </row>
    <row r="22" spans="2:4">
      <c r="B22" s="149"/>
      <c r="C22" s="331"/>
      <c r="D22" s="331"/>
    </row>
    <row r="23" spans="2:4">
      <c r="B23" s="149"/>
      <c r="C23" s="254"/>
      <c r="D23" s="254"/>
    </row>
    <row r="24" spans="2:4">
      <c r="B24" s="149"/>
      <c r="C24" s="254"/>
      <c r="D24" s="254"/>
    </row>
  </sheetData>
  <sheetProtection algorithmName="SHA-512" hashValue="b0HucedzP0plOPFTSRs8pmh5W4i4rlxknFMg4Ex4MBQWDwh5HgpvoJN84RHdTCa+pGWk9fBB/KDNUYh/CGfy8w==" saltValue="+e+LSdrBvwx6CKDvjRj8Qg==" spinCount="100000" sheet="1" objects="1" scenarios="1" selectLockedCells="1"/>
  <mergeCells count="12">
    <mergeCell ref="C5:D5"/>
    <mergeCell ref="C6:D6"/>
    <mergeCell ref="B7:B9"/>
    <mergeCell ref="C7:D9"/>
    <mergeCell ref="B10:B12"/>
    <mergeCell ref="C10:D12"/>
    <mergeCell ref="C23:D23"/>
    <mergeCell ref="C24:D24"/>
    <mergeCell ref="C20:D22"/>
    <mergeCell ref="B13:B16"/>
    <mergeCell ref="B17:B19"/>
    <mergeCell ref="C17:D19"/>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B1:D53"/>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8</v>
      </c>
      <c r="C5" s="312" t="str">
        <f ca="1">VLOOKUP(INT(B5),点検表入力エリア,3,FALSE)</f>
        <v>高効率熱源機器の導入</v>
      </c>
      <c r="D5" s="312"/>
    </row>
    <row r="6" spans="2:4">
      <c r="B6" s="190" t="s">
        <v>47</v>
      </c>
      <c r="C6" s="282" t="str">
        <f ca="1">VLOOKUP(INT(B5),点検表入力エリア,2,FALSE)</f>
        <v>熱源</v>
      </c>
      <c r="D6" s="282"/>
    </row>
    <row r="7" spans="2:4" ht="13.5" customHeight="1">
      <c r="B7" s="284" t="s">
        <v>48</v>
      </c>
      <c r="C7" s="333" t="s">
        <v>543</v>
      </c>
      <c r="D7" s="334"/>
    </row>
    <row r="8" spans="2:4" ht="15" customHeight="1">
      <c r="B8" s="284"/>
      <c r="C8" s="335"/>
      <c r="D8" s="336"/>
    </row>
    <row r="9" spans="2:4">
      <c r="B9" s="301" t="s">
        <v>49</v>
      </c>
      <c r="C9" s="315" t="s">
        <v>544</v>
      </c>
      <c r="D9" s="288"/>
    </row>
    <row r="10" spans="2:4">
      <c r="B10" s="302"/>
      <c r="C10" s="316"/>
      <c r="D10" s="290"/>
    </row>
    <row r="11" spans="2:4">
      <c r="B11" s="303"/>
      <c r="C11" s="317"/>
      <c r="D11" s="318"/>
    </row>
    <row r="12" spans="2:4" ht="16.5" customHeight="1">
      <c r="B12" s="337" t="s">
        <v>50</v>
      </c>
      <c r="C12" s="182" t="s">
        <v>51</v>
      </c>
      <c r="D12" s="182" t="s">
        <v>52</v>
      </c>
    </row>
    <row r="13" spans="2:4" ht="26.25" customHeight="1">
      <c r="B13" s="337"/>
      <c r="C13" s="191" t="s">
        <v>528</v>
      </c>
      <c r="D13" s="191" t="s">
        <v>606</v>
      </c>
    </row>
    <row r="14" spans="2:4" ht="26.25" customHeight="1">
      <c r="B14" s="337"/>
      <c r="C14" s="191" t="s">
        <v>529</v>
      </c>
      <c r="D14" s="191" t="s">
        <v>545</v>
      </c>
    </row>
    <row r="15" spans="2:4" ht="26.25" customHeight="1">
      <c r="B15" s="337"/>
      <c r="C15" s="191" t="s">
        <v>530</v>
      </c>
      <c r="D15" s="191" t="s">
        <v>536</v>
      </c>
    </row>
    <row r="16" spans="2:4" ht="26.25" customHeight="1">
      <c r="B16" s="337"/>
      <c r="C16" s="191" t="s">
        <v>531</v>
      </c>
      <c r="D16" s="191" t="s">
        <v>534</v>
      </c>
    </row>
    <row r="17" spans="2:4" ht="26.25" customHeight="1">
      <c r="B17" s="337"/>
      <c r="C17" s="189" t="s">
        <v>361</v>
      </c>
      <c r="D17" s="189" t="s">
        <v>535</v>
      </c>
    </row>
    <row r="18" spans="2:4">
      <c r="B18" s="283" t="s">
        <v>539</v>
      </c>
      <c r="C18" s="311" t="s">
        <v>540</v>
      </c>
      <c r="D18" s="311"/>
    </row>
    <row r="19" spans="2:4">
      <c r="B19" s="283"/>
      <c r="C19" s="311"/>
      <c r="D19" s="311"/>
    </row>
    <row r="20" spans="2:4">
      <c r="B20" s="283"/>
      <c r="C20" s="311"/>
      <c r="D20" s="311"/>
    </row>
    <row r="21" spans="2:4">
      <c r="B21" s="283"/>
      <c r="C21" s="311"/>
      <c r="D21" s="311"/>
    </row>
    <row r="22" spans="2:4">
      <c r="B22" s="148" t="s">
        <v>541</v>
      </c>
      <c r="C22" s="331" t="s">
        <v>546</v>
      </c>
      <c r="D22" s="331"/>
    </row>
    <row r="23" spans="2:4">
      <c r="B23" s="148"/>
      <c r="C23" s="331"/>
      <c r="D23" s="331"/>
    </row>
    <row r="24" spans="2:4">
      <c r="B24" s="148" t="s">
        <v>542</v>
      </c>
      <c r="C24" s="331" t="s">
        <v>600</v>
      </c>
      <c r="D24" s="331"/>
    </row>
    <row r="25" spans="2:4">
      <c r="B25" s="148"/>
      <c r="C25" s="331"/>
      <c r="D25" s="331"/>
    </row>
    <row r="26" spans="2:4">
      <c r="B26" s="148"/>
      <c r="C26" s="331"/>
      <c r="D26" s="331"/>
    </row>
    <row r="27" spans="2:4">
      <c r="B27" s="148"/>
      <c r="C27" s="331"/>
      <c r="D27" s="331"/>
    </row>
    <row r="28" spans="2:4">
      <c r="B28" s="149"/>
      <c r="C28" s="254"/>
      <c r="D28" s="254"/>
    </row>
    <row r="29" spans="2:4">
      <c r="B29" s="149"/>
      <c r="C29" s="254"/>
      <c r="D29" s="254"/>
    </row>
    <row r="50" spans="2:4">
      <c r="B50" s="151" t="s">
        <v>167</v>
      </c>
      <c r="C50" s="332" t="s">
        <v>616</v>
      </c>
      <c r="D50" s="332"/>
    </row>
    <row r="51" spans="2:4">
      <c r="B51" s="151"/>
      <c r="C51" s="332"/>
      <c r="D51" s="332"/>
    </row>
    <row r="52" spans="2:4">
      <c r="B52" s="150"/>
      <c r="C52" s="332"/>
      <c r="D52" s="332"/>
    </row>
    <row r="53" spans="2:4">
      <c r="B53" s="150"/>
      <c r="C53" s="150"/>
      <c r="D53" s="150"/>
    </row>
  </sheetData>
  <sheetProtection algorithmName="SHA-512" hashValue="3T3qtOBjDsyELQaZoNm0I3TCpyjlju1vIzsgIHfQTy+QS26MRGTRlc7hzwP7XHH3kLsGnBpjmpUKZDz86d255g==" saltValue="7fHhP5n28jNypMHWnQBFKQ==" spinCount="100000" sheet="1" objects="1" scenarios="1" selectLockedCells="1"/>
  <mergeCells count="14">
    <mergeCell ref="B18:B21"/>
    <mergeCell ref="C18:D21"/>
    <mergeCell ref="C22:D23"/>
    <mergeCell ref="C24:D27"/>
    <mergeCell ref="B7:B8"/>
    <mergeCell ref="C7:D8"/>
    <mergeCell ref="B9:B11"/>
    <mergeCell ref="C9:D11"/>
    <mergeCell ref="B12:B17"/>
    <mergeCell ref="C50:D52"/>
    <mergeCell ref="C5:D5"/>
    <mergeCell ref="C6:D6"/>
    <mergeCell ref="C28:D28"/>
    <mergeCell ref="C29:D29"/>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B1:D25"/>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9</v>
      </c>
      <c r="C5" s="312" t="str">
        <f ca="1">VLOOKUP(INT(B5),点検表入力エリア,3,FALSE)</f>
        <v>空調開始時の熱源起動時間の適正化</v>
      </c>
      <c r="D5" s="312"/>
    </row>
    <row r="6" spans="2:4">
      <c r="B6" s="190" t="s">
        <v>47</v>
      </c>
      <c r="C6" s="282" t="str">
        <f ca="1">VLOOKUP(INT(B5),点検表入力エリア,2,FALSE)</f>
        <v>熱源</v>
      </c>
      <c r="D6" s="282"/>
    </row>
    <row r="7" spans="2:4">
      <c r="B7" s="284" t="s">
        <v>48</v>
      </c>
      <c r="C7" s="295" t="s">
        <v>411</v>
      </c>
      <c r="D7" s="296"/>
    </row>
    <row r="8" spans="2:4">
      <c r="B8" s="284"/>
      <c r="C8" s="297"/>
      <c r="D8" s="298"/>
    </row>
    <row r="9" spans="2:4">
      <c r="B9" s="284"/>
      <c r="C9" s="297"/>
      <c r="D9" s="298"/>
    </row>
    <row r="10" spans="2:4">
      <c r="B10" s="301" t="s">
        <v>49</v>
      </c>
      <c r="C10" s="315" t="s">
        <v>270</v>
      </c>
      <c r="D10" s="288"/>
    </row>
    <row r="11" spans="2:4">
      <c r="B11" s="302"/>
      <c r="C11" s="316"/>
      <c r="D11" s="290"/>
    </row>
    <row r="12" spans="2:4">
      <c r="B12" s="303"/>
      <c r="C12" s="317"/>
      <c r="D12" s="318"/>
    </row>
    <row r="13" spans="2:4" ht="16.5" customHeight="1">
      <c r="B13" s="310" t="s">
        <v>50</v>
      </c>
      <c r="C13" s="140" t="s">
        <v>51</v>
      </c>
      <c r="D13" s="140" t="s">
        <v>52</v>
      </c>
    </row>
    <row r="14" spans="2:4" ht="39" customHeight="1">
      <c r="B14" s="310"/>
      <c r="C14" s="189" t="s">
        <v>459</v>
      </c>
      <c r="D14" s="189" t="s">
        <v>413</v>
      </c>
    </row>
    <row r="15" spans="2:4" ht="39" customHeight="1">
      <c r="B15" s="310"/>
      <c r="C15" s="189" t="s">
        <v>336</v>
      </c>
      <c r="D15" s="189" t="s">
        <v>412</v>
      </c>
    </row>
    <row r="16" spans="2:4" ht="39" customHeight="1">
      <c r="B16" s="310"/>
      <c r="C16" s="189" t="s">
        <v>42</v>
      </c>
      <c r="D16" s="189" t="s">
        <v>372</v>
      </c>
    </row>
    <row r="17" spans="2:4">
      <c r="B17" s="283" t="s">
        <v>164</v>
      </c>
      <c r="C17" s="311" t="s">
        <v>578</v>
      </c>
      <c r="D17" s="311"/>
    </row>
    <row r="18" spans="2:4">
      <c r="B18" s="283"/>
      <c r="C18" s="311"/>
      <c r="D18" s="311"/>
    </row>
    <row r="19" spans="2:4">
      <c r="B19" s="283"/>
      <c r="C19" s="311"/>
      <c r="D19" s="311"/>
    </row>
    <row r="20" spans="2:4">
      <c r="B20" s="148" t="s">
        <v>191</v>
      </c>
      <c r="C20" s="330" t="s">
        <v>414</v>
      </c>
      <c r="D20" s="330"/>
    </row>
    <row r="21" spans="2:4">
      <c r="B21" s="148"/>
      <c r="C21" s="331"/>
      <c r="D21" s="331"/>
    </row>
    <row r="22" spans="2:4">
      <c r="B22" s="148"/>
      <c r="C22" s="331"/>
      <c r="D22" s="331"/>
    </row>
    <row r="23" spans="2:4">
      <c r="B23" s="149"/>
      <c r="C23" s="331"/>
      <c r="D23" s="331"/>
    </row>
    <row r="24" spans="2:4">
      <c r="B24" s="149"/>
      <c r="C24" s="254"/>
      <c r="D24" s="254"/>
    </row>
    <row r="25" spans="2:4">
      <c r="B25" s="149"/>
      <c r="C25" s="254"/>
      <c r="D25" s="254"/>
    </row>
  </sheetData>
  <sheetProtection algorithmName="SHA-512" hashValue="ph0mexbZMZWu8Sdc4WYogy29ItBzSIkYwrZ7gSvde2WmkM0vqHVUNypDHFfZJ1WrKe7Lqgs4tXJxOBkVkWfmNw==" saltValue="wS5toqxH5/ljlbQxK70vlA==" spinCount="100000" sheet="1" objects="1" scenarios="1" selectLockedCells="1"/>
  <mergeCells count="12">
    <mergeCell ref="C5:D5"/>
    <mergeCell ref="C6:D6"/>
    <mergeCell ref="B7:B9"/>
    <mergeCell ref="C7:D9"/>
    <mergeCell ref="B10:B12"/>
    <mergeCell ref="C10:D12"/>
    <mergeCell ref="C24:D24"/>
    <mergeCell ref="C25:D25"/>
    <mergeCell ref="B13:B16"/>
    <mergeCell ref="B17:B19"/>
    <mergeCell ref="C17:D19"/>
    <mergeCell ref="C20:D23"/>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B1:D25"/>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10</v>
      </c>
      <c r="C5" s="312" t="str">
        <f ca="1">VLOOKUP(INT(B5),点検表入力エリア,3,FALSE)</f>
        <v>空調停止時の熱源運転時間の短縮</v>
      </c>
      <c r="D5" s="312"/>
    </row>
    <row r="6" spans="2:4">
      <c r="B6" s="190" t="s">
        <v>47</v>
      </c>
      <c r="C6" s="282" t="str">
        <f ca="1">VLOOKUP(INT(B5),点検表入力エリア,2,FALSE)</f>
        <v>熱源</v>
      </c>
      <c r="D6" s="282"/>
    </row>
    <row r="7" spans="2:4">
      <c r="B7" s="284" t="s">
        <v>48</v>
      </c>
      <c r="C7" s="295" t="s">
        <v>170</v>
      </c>
      <c r="D7" s="296"/>
    </row>
    <row r="8" spans="2:4">
      <c r="B8" s="284"/>
      <c r="C8" s="297"/>
      <c r="D8" s="298"/>
    </row>
    <row r="9" spans="2:4">
      <c r="B9" s="284"/>
      <c r="C9" s="297"/>
      <c r="D9" s="298"/>
    </row>
    <row r="10" spans="2:4">
      <c r="B10" s="301" t="s">
        <v>49</v>
      </c>
      <c r="C10" s="315" t="s">
        <v>269</v>
      </c>
      <c r="D10" s="288"/>
    </row>
    <row r="11" spans="2:4">
      <c r="B11" s="302"/>
      <c r="C11" s="316"/>
      <c r="D11" s="290"/>
    </row>
    <row r="12" spans="2:4">
      <c r="B12" s="303"/>
      <c r="C12" s="317"/>
      <c r="D12" s="318"/>
    </row>
    <row r="13" spans="2:4" ht="16.5" customHeight="1">
      <c r="B13" s="310" t="s">
        <v>50</v>
      </c>
      <c r="C13" s="140" t="s">
        <v>51</v>
      </c>
      <c r="D13" s="140" t="s">
        <v>52</v>
      </c>
    </row>
    <row r="14" spans="2:4" ht="32.25" customHeight="1">
      <c r="B14" s="310"/>
      <c r="C14" s="189" t="s">
        <v>459</v>
      </c>
      <c r="D14" s="189" t="s">
        <v>123</v>
      </c>
    </row>
    <row r="15" spans="2:4" ht="32.25" customHeight="1">
      <c r="B15" s="310"/>
      <c r="C15" s="189" t="s">
        <v>336</v>
      </c>
      <c r="D15" s="189" t="s">
        <v>374</v>
      </c>
    </row>
    <row r="16" spans="2:4" ht="32.25" customHeight="1">
      <c r="B16" s="310"/>
      <c r="C16" s="189" t="s">
        <v>42</v>
      </c>
      <c r="D16" s="189" t="s">
        <v>227</v>
      </c>
    </row>
    <row r="17" spans="2:4" ht="13.5" customHeight="1">
      <c r="B17" s="283" t="s">
        <v>164</v>
      </c>
      <c r="C17" s="311" t="s">
        <v>578</v>
      </c>
      <c r="D17" s="311"/>
    </row>
    <row r="18" spans="2:4">
      <c r="B18" s="283"/>
      <c r="C18" s="311"/>
      <c r="D18" s="311"/>
    </row>
    <row r="19" spans="2:4">
      <c r="B19" s="283"/>
      <c r="C19" s="311"/>
      <c r="D19" s="311"/>
    </row>
    <row r="20" spans="2:4">
      <c r="B20" s="148" t="s">
        <v>576</v>
      </c>
      <c r="C20" s="330" t="s">
        <v>415</v>
      </c>
      <c r="D20" s="330"/>
    </row>
    <row r="21" spans="2:4">
      <c r="B21" s="148"/>
      <c r="C21" s="331"/>
      <c r="D21" s="331"/>
    </row>
    <row r="22" spans="2:4">
      <c r="B22" s="148"/>
      <c r="C22" s="331"/>
      <c r="D22" s="331"/>
    </row>
    <row r="23" spans="2:4">
      <c r="B23" s="149"/>
      <c r="C23" s="331"/>
      <c r="D23" s="331"/>
    </row>
    <row r="24" spans="2:4">
      <c r="B24" s="149"/>
      <c r="C24" s="254"/>
      <c r="D24" s="254"/>
    </row>
    <row r="25" spans="2:4">
      <c r="B25" s="149"/>
      <c r="C25" s="254"/>
      <c r="D25" s="254"/>
    </row>
  </sheetData>
  <sheetProtection algorithmName="SHA-512" hashValue="S44A64B4IpXd1xmrM634Zw1DMYZKZYYIwpWwjcKdXfhcEgpoocqfffrnZaKBSbpauYverDapKhIxACeP9iEL2g==" saltValue="L+SshUsVsAXFDdx62yapLQ==" spinCount="100000" sheet="1" objects="1" scenarios="1" selectLockedCells="1"/>
  <mergeCells count="12">
    <mergeCell ref="C5:D5"/>
    <mergeCell ref="C6:D6"/>
    <mergeCell ref="B7:B9"/>
    <mergeCell ref="C7:D9"/>
    <mergeCell ref="B10:B12"/>
    <mergeCell ref="C10:D12"/>
    <mergeCell ref="C24:D24"/>
    <mergeCell ref="C25:D25"/>
    <mergeCell ref="B13:B16"/>
    <mergeCell ref="B17:B19"/>
    <mergeCell ref="C17:D19"/>
    <mergeCell ref="C20:D23"/>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B1:D24"/>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11</v>
      </c>
      <c r="C5" s="312" t="str">
        <f ca="1">VLOOKUP(INT(B5),点検表入力エリア,3,FALSE)</f>
        <v>熱源の台数制御の導入</v>
      </c>
      <c r="D5" s="312"/>
    </row>
    <row r="6" spans="2:4">
      <c r="B6" s="190" t="s">
        <v>47</v>
      </c>
      <c r="C6" s="282" t="str">
        <f ca="1">VLOOKUP(INT(B5),点検表入力エリア,2,FALSE)</f>
        <v>熱源</v>
      </c>
      <c r="D6" s="282"/>
    </row>
    <row r="7" spans="2:4">
      <c r="B7" s="284" t="s">
        <v>48</v>
      </c>
      <c r="C7" s="295" t="s">
        <v>171</v>
      </c>
      <c r="D7" s="296"/>
    </row>
    <row r="8" spans="2:4">
      <c r="B8" s="284"/>
      <c r="C8" s="297"/>
      <c r="D8" s="298"/>
    </row>
    <row r="9" spans="2:4">
      <c r="B9" s="301" t="s">
        <v>49</v>
      </c>
      <c r="C9" s="315" t="s">
        <v>517</v>
      </c>
      <c r="D9" s="288"/>
    </row>
    <row r="10" spans="2:4">
      <c r="B10" s="302"/>
      <c r="C10" s="316"/>
      <c r="D10" s="290"/>
    </row>
    <row r="11" spans="2:4">
      <c r="B11" s="302"/>
      <c r="C11" s="316"/>
      <c r="D11" s="290"/>
    </row>
    <row r="12" spans="2:4">
      <c r="B12" s="303"/>
      <c r="C12" s="317"/>
      <c r="D12" s="318"/>
    </row>
    <row r="13" spans="2:4" ht="16.5" customHeight="1">
      <c r="B13" s="310" t="s">
        <v>50</v>
      </c>
      <c r="C13" s="140" t="s">
        <v>51</v>
      </c>
      <c r="D13" s="140" t="s">
        <v>52</v>
      </c>
    </row>
    <row r="14" spans="2:4" ht="27.75" customHeight="1">
      <c r="B14" s="310"/>
      <c r="C14" s="189" t="s">
        <v>356</v>
      </c>
      <c r="D14" s="189" t="s">
        <v>417</v>
      </c>
    </row>
    <row r="15" spans="2:4" ht="27.75" customHeight="1">
      <c r="B15" s="310"/>
      <c r="C15" s="189" t="s">
        <v>336</v>
      </c>
      <c r="D15" s="189" t="s">
        <v>416</v>
      </c>
    </row>
    <row r="16" spans="2:4" ht="13.5" customHeight="1">
      <c r="B16" s="283" t="s">
        <v>164</v>
      </c>
      <c r="C16" s="311" t="s">
        <v>578</v>
      </c>
      <c r="D16" s="311"/>
    </row>
    <row r="17" spans="2:4">
      <c r="B17" s="283"/>
      <c r="C17" s="311"/>
      <c r="D17" s="311"/>
    </row>
    <row r="18" spans="2:4">
      <c r="B18" s="283"/>
      <c r="C18" s="311"/>
      <c r="D18" s="311"/>
    </row>
    <row r="19" spans="2:4" ht="13.5" customHeight="1">
      <c r="B19" s="148" t="s">
        <v>576</v>
      </c>
      <c r="C19" s="330" t="s">
        <v>607</v>
      </c>
      <c r="D19" s="330"/>
    </row>
    <row r="20" spans="2:4" ht="13.5" customHeight="1">
      <c r="B20" s="148"/>
      <c r="C20" s="331"/>
      <c r="D20" s="331"/>
    </row>
    <row r="21" spans="2:4">
      <c r="B21" s="148"/>
      <c r="C21" s="331"/>
      <c r="D21" s="331"/>
    </row>
    <row r="22" spans="2:4">
      <c r="B22" s="149"/>
      <c r="C22" s="331"/>
      <c r="D22" s="331"/>
    </row>
    <row r="23" spans="2:4">
      <c r="B23" s="149"/>
      <c r="C23" s="254"/>
      <c r="D23" s="254"/>
    </row>
    <row r="24" spans="2:4">
      <c r="B24" s="149"/>
      <c r="C24" s="254"/>
      <c r="D24" s="254"/>
    </row>
  </sheetData>
  <sheetProtection algorithmName="SHA-512" hashValue="1b7lUOqWaVVbV2OSh3nb+9OLT60wHict2giHtcQrr19eFFXSSG+8NRyUHpDpNPo53edfXecegxGfuxcgSV2Gsg==" saltValue="rEeZHoDteBCeJmYcXIDP5Q==" spinCount="100000" sheet="1" objects="1" scenarios="1" selectLockedCells="1"/>
  <mergeCells count="12">
    <mergeCell ref="C5:D5"/>
    <mergeCell ref="C6:D6"/>
    <mergeCell ref="B7:B8"/>
    <mergeCell ref="C7:D8"/>
    <mergeCell ref="B9:B12"/>
    <mergeCell ref="C9:D12"/>
    <mergeCell ref="C23:D23"/>
    <mergeCell ref="C24:D24"/>
    <mergeCell ref="B13:B15"/>
    <mergeCell ref="B16:B18"/>
    <mergeCell ref="C16:D18"/>
    <mergeCell ref="C19:D2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B1:D27"/>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12</v>
      </c>
      <c r="C5" s="312" t="str">
        <f ca="1">VLOOKUP(INT(B5),点検表入力エリア,3,FALSE)</f>
        <v>熱源機器の空気比の調整</v>
      </c>
      <c r="D5" s="312"/>
    </row>
    <row r="6" spans="2:4">
      <c r="B6" s="190" t="s">
        <v>47</v>
      </c>
      <c r="C6" s="282" t="str">
        <f ca="1">VLOOKUP(INT(B5),点検表入力エリア,2,FALSE)</f>
        <v>熱源</v>
      </c>
      <c r="D6" s="282"/>
    </row>
    <row r="7" spans="2:4">
      <c r="B7" s="284" t="s">
        <v>48</v>
      </c>
      <c r="C7" s="295" t="s">
        <v>617</v>
      </c>
      <c r="D7" s="296"/>
    </row>
    <row r="8" spans="2:4">
      <c r="B8" s="284"/>
      <c r="C8" s="297"/>
      <c r="D8" s="298"/>
    </row>
    <row r="9" spans="2:4" ht="123" customHeight="1">
      <c r="B9" s="284"/>
      <c r="C9" s="297"/>
      <c r="D9" s="298"/>
    </row>
    <row r="10" spans="2:4">
      <c r="B10" s="301" t="s">
        <v>49</v>
      </c>
      <c r="C10" s="315" t="s">
        <v>267</v>
      </c>
      <c r="D10" s="288"/>
    </row>
    <row r="11" spans="2:4">
      <c r="B11" s="302"/>
      <c r="C11" s="316"/>
      <c r="D11" s="290"/>
    </row>
    <row r="12" spans="2:4">
      <c r="B12" s="303"/>
      <c r="C12" s="317"/>
      <c r="D12" s="318"/>
    </row>
    <row r="13" spans="2:4" ht="16.5" customHeight="1">
      <c r="B13" s="310" t="s">
        <v>50</v>
      </c>
      <c r="C13" s="140" t="s">
        <v>51</v>
      </c>
      <c r="D13" s="140" t="s">
        <v>52</v>
      </c>
    </row>
    <row r="14" spans="2:4" ht="29.25" customHeight="1">
      <c r="B14" s="310"/>
      <c r="C14" s="189" t="s">
        <v>59</v>
      </c>
      <c r="D14" s="189" t="s">
        <v>60</v>
      </c>
    </row>
    <row r="15" spans="2:4" ht="29.25" customHeight="1">
      <c r="B15" s="310"/>
      <c r="C15" s="189" t="s">
        <v>61</v>
      </c>
      <c r="D15" s="189" t="s">
        <v>62</v>
      </c>
    </row>
    <row r="16" spans="2:4" ht="29.25" customHeight="1">
      <c r="B16" s="310"/>
      <c r="C16" s="189" t="s">
        <v>336</v>
      </c>
      <c r="D16" s="189" t="s">
        <v>410</v>
      </c>
    </row>
    <row r="17" spans="2:4" ht="29.25" customHeight="1">
      <c r="B17" s="310"/>
      <c r="C17" s="189" t="s">
        <v>42</v>
      </c>
      <c r="D17" s="189" t="s">
        <v>480</v>
      </c>
    </row>
    <row r="18" spans="2:4">
      <c r="B18" s="283" t="s">
        <v>164</v>
      </c>
      <c r="C18" s="311" t="s">
        <v>196</v>
      </c>
      <c r="D18" s="311"/>
    </row>
    <row r="19" spans="2:4">
      <c r="B19" s="283"/>
      <c r="C19" s="311"/>
      <c r="D19" s="311"/>
    </row>
    <row r="20" spans="2:4">
      <c r="B20" s="283"/>
      <c r="C20" s="311"/>
      <c r="D20" s="311"/>
    </row>
    <row r="21" spans="2:4">
      <c r="B21" s="283"/>
      <c r="C21" s="311"/>
      <c r="D21" s="311"/>
    </row>
    <row r="22" spans="2:4">
      <c r="B22" s="148" t="s">
        <v>609</v>
      </c>
      <c r="C22" s="330" t="s">
        <v>633</v>
      </c>
      <c r="D22" s="330"/>
    </row>
    <row r="23" spans="2:4">
      <c r="B23" s="148"/>
      <c r="C23" s="331"/>
      <c r="D23" s="331"/>
    </row>
    <row r="24" spans="2:4">
      <c r="B24" s="148"/>
      <c r="C24" s="331"/>
      <c r="D24" s="331"/>
    </row>
    <row r="25" spans="2:4">
      <c r="B25" s="149"/>
      <c r="C25" s="254"/>
      <c r="D25" s="254"/>
    </row>
    <row r="26" spans="2:4">
      <c r="B26" s="149"/>
      <c r="C26" s="254"/>
      <c r="D26" s="254"/>
    </row>
    <row r="27" spans="2:4">
      <c r="B27" s="149"/>
      <c r="C27" s="254"/>
      <c r="D27" s="254"/>
    </row>
  </sheetData>
  <sheetProtection algorithmName="SHA-512" hashValue="KwrLoalJJs83XLKo/giBbtdTrYxZ0YI5aB84Iu/3xvlOcTjkDsHaH6LwVAZbu8xFAk7wVpnadOLsA/HBq972Fw==" saltValue="D39kRmvFe8C+6Rn3UQ+Rcw==" spinCount="100000" sheet="1" objects="1" scenarios="1" selectLockedCells="1"/>
  <mergeCells count="15">
    <mergeCell ref="B10:B12"/>
    <mergeCell ref="C10:D12"/>
    <mergeCell ref="C5:D5"/>
    <mergeCell ref="C6:D6"/>
    <mergeCell ref="B7:B9"/>
    <mergeCell ref="C7:D8"/>
    <mergeCell ref="C9:D9"/>
    <mergeCell ref="C26:D26"/>
    <mergeCell ref="C27:D27"/>
    <mergeCell ref="B13:B17"/>
    <mergeCell ref="B18:B21"/>
    <mergeCell ref="C18:D21"/>
    <mergeCell ref="C24:D24"/>
    <mergeCell ref="C25:D25"/>
    <mergeCell ref="C22:D23"/>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D27"/>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13</v>
      </c>
      <c r="C5" s="312" t="str">
        <f ca="1">VLOOKUP(INT(B5),点検表入力エリア,3,FALSE)</f>
        <v>熱源機器の冷温水出口温度設定値の調整</v>
      </c>
      <c r="D5" s="312"/>
    </row>
    <row r="6" spans="2:4">
      <c r="B6" s="190" t="s">
        <v>47</v>
      </c>
      <c r="C6" s="282" t="str">
        <f ca="1">VLOOKUP(INT(B5),点検表入力エリア,2,FALSE)</f>
        <v>熱源</v>
      </c>
      <c r="D6" s="282"/>
    </row>
    <row r="7" spans="2:4">
      <c r="B7" s="284" t="s">
        <v>48</v>
      </c>
      <c r="C7" s="295" t="s">
        <v>635</v>
      </c>
      <c r="D7" s="296"/>
    </row>
    <row r="8" spans="2:4">
      <c r="B8" s="284"/>
      <c r="C8" s="297"/>
      <c r="D8" s="298"/>
    </row>
    <row r="9" spans="2:4">
      <c r="B9" s="284"/>
      <c r="C9" s="297"/>
      <c r="D9" s="298"/>
    </row>
    <row r="10" spans="2:4">
      <c r="B10" s="284"/>
      <c r="C10" s="297"/>
      <c r="D10" s="298"/>
    </row>
    <row r="11" spans="2:4">
      <c r="B11" s="284"/>
      <c r="C11" s="297"/>
      <c r="D11" s="298"/>
    </row>
    <row r="12" spans="2:4">
      <c r="B12" s="301" t="s">
        <v>49</v>
      </c>
      <c r="C12" s="315" t="s">
        <v>500</v>
      </c>
      <c r="D12" s="288"/>
    </row>
    <row r="13" spans="2:4">
      <c r="B13" s="302"/>
      <c r="C13" s="316"/>
      <c r="D13" s="290"/>
    </row>
    <row r="14" spans="2:4">
      <c r="B14" s="302"/>
      <c r="C14" s="316"/>
      <c r="D14" s="290"/>
    </row>
    <row r="15" spans="2:4">
      <c r="B15" s="303"/>
      <c r="C15" s="317"/>
      <c r="D15" s="318"/>
    </row>
    <row r="16" spans="2:4" ht="16.5" customHeight="1">
      <c r="B16" s="338" t="s">
        <v>50</v>
      </c>
      <c r="C16" s="140" t="s">
        <v>51</v>
      </c>
      <c r="D16" s="140" t="s">
        <v>52</v>
      </c>
    </row>
    <row r="17" spans="1:4" ht="33" customHeight="1">
      <c r="B17" s="339"/>
      <c r="C17" s="189" t="s">
        <v>459</v>
      </c>
      <c r="D17" s="189" t="s">
        <v>634</v>
      </c>
    </row>
    <row r="18" spans="1:4" ht="27.75" customHeight="1">
      <c r="B18" s="339"/>
      <c r="C18" s="189" t="s">
        <v>336</v>
      </c>
      <c r="D18" s="189" t="s">
        <v>376</v>
      </c>
    </row>
    <row r="19" spans="1:4" s="167" customFormat="1" ht="33" customHeight="1">
      <c r="A19" s="139"/>
      <c r="B19" s="340"/>
      <c r="C19" s="191" t="s">
        <v>21</v>
      </c>
      <c r="D19" s="191" t="s">
        <v>681</v>
      </c>
    </row>
    <row r="20" spans="1:4" ht="13.5" customHeight="1">
      <c r="B20" s="283" t="s">
        <v>164</v>
      </c>
      <c r="C20" s="311" t="s">
        <v>579</v>
      </c>
      <c r="D20" s="311"/>
    </row>
    <row r="21" spans="1:4">
      <c r="B21" s="283"/>
      <c r="C21" s="311"/>
      <c r="D21" s="311"/>
    </row>
    <row r="22" spans="1:4">
      <c r="B22" s="283"/>
      <c r="C22" s="311"/>
      <c r="D22" s="311"/>
    </row>
    <row r="23" spans="1:4" ht="13.5" customHeight="1">
      <c r="B23" s="148" t="s">
        <v>576</v>
      </c>
      <c r="C23" s="330" t="s">
        <v>607</v>
      </c>
      <c r="D23" s="330"/>
    </row>
    <row r="24" spans="1:4">
      <c r="B24" s="148"/>
      <c r="C24" s="331"/>
      <c r="D24" s="331"/>
    </row>
    <row r="25" spans="1:4">
      <c r="B25" s="149"/>
      <c r="C25" s="331"/>
      <c r="D25" s="331"/>
    </row>
    <row r="26" spans="1:4">
      <c r="B26" s="149"/>
      <c r="C26" s="254"/>
      <c r="D26" s="254"/>
    </row>
    <row r="27" spans="1:4">
      <c r="B27" s="149"/>
      <c r="C27" s="254"/>
      <c r="D27" s="254"/>
    </row>
  </sheetData>
  <sheetProtection algorithmName="SHA-512" hashValue="bcWu9cleiBnEN4khPRAYxT59fV9lAwkkHWcORPj+oSbddMCaZBL8R8Jevfq2o/lG8nLG/5xSoSSeScZgMqKqsg==" saltValue="NOEnUFe4zAvbyMILDTjMyg==" spinCount="100000" sheet="1" objects="1" scenarios="1" selectLockedCells="1"/>
  <mergeCells count="12">
    <mergeCell ref="B16:B19"/>
    <mergeCell ref="C5:D5"/>
    <mergeCell ref="C6:D6"/>
    <mergeCell ref="B7:B11"/>
    <mergeCell ref="C7:D11"/>
    <mergeCell ref="B12:B15"/>
    <mergeCell ref="C12:D15"/>
    <mergeCell ref="C26:D26"/>
    <mergeCell ref="C27:D27"/>
    <mergeCell ref="B20:B22"/>
    <mergeCell ref="C20:D22"/>
    <mergeCell ref="C23:D25"/>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B1:D31"/>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14</v>
      </c>
      <c r="C5" s="312" t="str">
        <f ca="1">VLOOKUP(INT(B5),点検表入力エリア,3,FALSE)</f>
        <v>冷凍機の冷却水温度設定値の調整</v>
      </c>
      <c r="D5" s="312"/>
    </row>
    <row r="6" spans="2:4">
      <c r="B6" s="190" t="s">
        <v>47</v>
      </c>
      <c r="C6" s="282" t="str">
        <f ca="1">VLOOKUP(INT(B5),点検表入力エリア,2,FALSE)</f>
        <v>熱源</v>
      </c>
      <c r="D6" s="282"/>
    </row>
    <row r="7" spans="2:4">
      <c r="B7" s="284" t="s">
        <v>48</v>
      </c>
      <c r="C7" s="295" t="s">
        <v>652</v>
      </c>
      <c r="D7" s="296"/>
    </row>
    <row r="8" spans="2:4">
      <c r="B8" s="284"/>
      <c r="C8" s="297"/>
      <c r="D8" s="298"/>
    </row>
    <row r="9" spans="2:4">
      <c r="B9" s="284"/>
      <c r="C9" s="297"/>
      <c r="D9" s="298"/>
    </row>
    <row r="10" spans="2:4">
      <c r="B10" s="284"/>
      <c r="C10" s="297"/>
      <c r="D10" s="298"/>
    </row>
    <row r="11" spans="2:4">
      <c r="B11" s="284"/>
      <c r="C11" s="297"/>
      <c r="D11" s="298"/>
    </row>
    <row r="12" spans="2:4">
      <c r="B12" s="284"/>
      <c r="C12" s="297"/>
      <c r="D12" s="298"/>
    </row>
    <row r="13" spans="2:4">
      <c r="B13" s="284"/>
      <c r="C13" s="297"/>
      <c r="D13" s="298"/>
    </row>
    <row r="14" spans="2:4">
      <c r="B14" s="284"/>
      <c r="C14" s="297"/>
      <c r="D14" s="298"/>
    </row>
    <row r="15" spans="2:4">
      <c r="B15" s="301" t="s">
        <v>49</v>
      </c>
      <c r="C15" s="315" t="s">
        <v>268</v>
      </c>
      <c r="D15" s="288"/>
    </row>
    <row r="16" spans="2:4">
      <c r="B16" s="302"/>
      <c r="C16" s="316"/>
      <c r="D16" s="290"/>
    </row>
    <row r="17" spans="2:4">
      <c r="B17" s="303"/>
      <c r="C17" s="317"/>
      <c r="D17" s="318"/>
    </row>
    <row r="18" spans="2:4" ht="16.5" customHeight="1">
      <c r="B18" s="310" t="s">
        <v>50</v>
      </c>
      <c r="C18" s="140" t="s">
        <v>51</v>
      </c>
      <c r="D18" s="140" t="s">
        <v>52</v>
      </c>
    </row>
    <row r="19" spans="2:4" ht="42.75" customHeight="1">
      <c r="B19" s="310"/>
      <c r="C19" s="189" t="s">
        <v>356</v>
      </c>
      <c r="D19" s="189" t="s">
        <v>520</v>
      </c>
    </row>
    <row r="20" spans="2:4" ht="28.5" customHeight="1">
      <c r="B20" s="310"/>
      <c r="C20" s="189" t="s">
        <v>336</v>
      </c>
      <c r="D20" s="189" t="s">
        <v>599</v>
      </c>
    </row>
    <row r="21" spans="2:4" ht="28.5" customHeight="1">
      <c r="B21" s="310"/>
      <c r="C21" s="189" t="s">
        <v>42</v>
      </c>
      <c r="D21" s="189" t="s">
        <v>608</v>
      </c>
    </row>
    <row r="22" spans="2:4" ht="13.5" customHeight="1">
      <c r="B22" s="283" t="s">
        <v>164</v>
      </c>
      <c r="C22" s="311" t="s">
        <v>578</v>
      </c>
      <c r="D22" s="311"/>
    </row>
    <row r="23" spans="2:4" ht="13.5" customHeight="1">
      <c r="B23" s="283"/>
      <c r="C23" s="311"/>
      <c r="D23" s="311"/>
    </row>
    <row r="24" spans="2:4">
      <c r="B24" s="283"/>
      <c r="C24" s="311"/>
      <c r="D24" s="311"/>
    </row>
    <row r="25" spans="2:4">
      <c r="B25" s="283"/>
      <c r="C25" s="311"/>
      <c r="D25" s="311"/>
    </row>
    <row r="26" spans="2:4" ht="13.5" customHeight="1">
      <c r="B26" s="148" t="s">
        <v>576</v>
      </c>
      <c r="C26" s="330" t="s">
        <v>607</v>
      </c>
      <c r="D26" s="330"/>
    </row>
    <row r="27" spans="2:4" ht="13.5" customHeight="1">
      <c r="B27" s="148"/>
      <c r="C27" s="331"/>
      <c r="D27" s="331"/>
    </row>
    <row r="28" spans="2:4">
      <c r="B28" s="148"/>
      <c r="C28" s="331"/>
      <c r="D28" s="331"/>
    </row>
    <row r="29" spans="2:4">
      <c r="B29" s="149"/>
      <c r="C29" s="331"/>
      <c r="D29" s="331"/>
    </row>
    <row r="30" spans="2:4">
      <c r="B30" s="149"/>
      <c r="C30" s="254"/>
      <c r="D30" s="254"/>
    </row>
    <row r="31" spans="2:4">
      <c r="B31" s="149"/>
      <c r="C31" s="254"/>
      <c r="D31" s="254"/>
    </row>
  </sheetData>
  <sheetProtection algorithmName="SHA-512" hashValue="yapjftkhxn+47YIXm8+pmeevGInqGzQl0jZyn4mjc3sXa0lsOcKij+PsY/fjNr3kHWd1/cnTIgX2ut36LkOACA==" saltValue="WpWTh0W9SoSwpNC9mJh/Ww==" spinCount="100000" sheet="1" objects="1" scenarios="1" selectLockedCells="1"/>
  <mergeCells count="12">
    <mergeCell ref="C5:D5"/>
    <mergeCell ref="C6:D6"/>
    <mergeCell ref="B7:B14"/>
    <mergeCell ref="C7:D14"/>
    <mergeCell ref="B15:B17"/>
    <mergeCell ref="C15:D17"/>
    <mergeCell ref="C30:D30"/>
    <mergeCell ref="C31:D31"/>
    <mergeCell ref="B18:B21"/>
    <mergeCell ref="B22:B25"/>
    <mergeCell ref="C22:D25"/>
    <mergeCell ref="C26:D29"/>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B1:D29"/>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15</v>
      </c>
      <c r="C5" s="312" t="str">
        <f ca="1">VLOOKUP(INT(B5),点検表入力エリア,3,FALSE)</f>
        <v>フリークーリングシステムの導入</v>
      </c>
      <c r="D5" s="312"/>
    </row>
    <row r="6" spans="2:4">
      <c r="B6" s="190" t="s">
        <v>47</v>
      </c>
      <c r="C6" s="282" t="str">
        <f ca="1">VLOOKUP(INT(B5),点検表入力エリア,2,FALSE)</f>
        <v>熱源</v>
      </c>
      <c r="D6" s="282"/>
    </row>
    <row r="7" spans="2:4">
      <c r="B7" s="284" t="s">
        <v>48</v>
      </c>
      <c r="C7" s="295" t="s">
        <v>610</v>
      </c>
      <c r="D7" s="296"/>
    </row>
    <row r="8" spans="2:4">
      <c r="B8" s="284"/>
      <c r="C8" s="297"/>
      <c r="D8" s="298"/>
    </row>
    <row r="9" spans="2:4">
      <c r="B9" s="284"/>
      <c r="C9" s="297"/>
      <c r="D9" s="298"/>
    </row>
    <row r="10" spans="2:4">
      <c r="B10" s="284"/>
      <c r="C10" s="297"/>
      <c r="D10" s="298"/>
    </row>
    <row r="11" spans="2:4">
      <c r="B11" s="284"/>
      <c r="C11" s="297"/>
      <c r="D11" s="298"/>
    </row>
    <row r="12" spans="2:4">
      <c r="B12" s="284"/>
      <c r="C12" s="297"/>
      <c r="D12" s="298"/>
    </row>
    <row r="13" spans="2:4" ht="273" customHeight="1">
      <c r="B13" s="284"/>
      <c r="C13" s="297"/>
      <c r="D13" s="298"/>
    </row>
    <row r="14" spans="2:4">
      <c r="B14" s="301" t="s">
        <v>49</v>
      </c>
      <c r="C14" s="315" t="s">
        <v>611</v>
      </c>
      <c r="D14" s="288"/>
    </row>
    <row r="15" spans="2:4">
      <c r="B15" s="302"/>
      <c r="C15" s="316"/>
      <c r="D15" s="290"/>
    </row>
    <row r="16" spans="2:4">
      <c r="B16" s="303"/>
      <c r="C16" s="317"/>
      <c r="D16" s="318"/>
    </row>
    <row r="17" spans="2:4" ht="16.5" customHeight="1">
      <c r="B17" s="338" t="s">
        <v>50</v>
      </c>
      <c r="C17" s="140" t="s">
        <v>51</v>
      </c>
      <c r="D17" s="140" t="s">
        <v>52</v>
      </c>
    </row>
    <row r="18" spans="2:4" ht="25.5" customHeight="1">
      <c r="B18" s="339"/>
      <c r="C18" s="189" t="s">
        <v>373</v>
      </c>
      <c r="D18" s="189" t="s">
        <v>612</v>
      </c>
    </row>
    <row r="19" spans="2:4" ht="30" customHeight="1">
      <c r="B19" s="339"/>
      <c r="C19" s="189" t="s">
        <v>336</v>
      </c>
      <c r="D19" s="189" t="s">
        <v>377</v>
      </c>
    </row>
    <row r="20" spans="2:4" ht="44.25" customHeight="1">
      <c r="B20" s="340"/>
      <c r="C20" s="189" t="s">
        <v>378</v>
      </c>
      <c r="D20" s="189" t="s">
        <v>613</v>
      </c>
    </row>
    <row r="21" spans="2:4">
      <c r="B21" s="283" t="s">
        <v>164</v>
      </c>
      <c r="C21" s="311" t="s">
        <v>213</v>
      </c>
      <c r="D21" s="311"/>
    </row>
    <row r="22" spans="2:4">
      <c r="B22" s="283"/>
      <c r="C22" s="311"/>
      <c r="D22" s="311"/>
    </row>
    <row r="23" spans="2:4">
      <c r="B23" s="283"/>
      <c r="C23" s="311"/>
      <c r="D23" s="311"/>
    </row>
    <row r="24" spans="2:4">
      <c r="B24" s="283"/>
      <c r="C24" s="311"/>
      <c r="D24" s="311"/>
    </row>
    <row r="25" spans="2:4">
      <c r="B25" s="148"/>
      <c r="C25" s="331"/>
      <c r="D25" s="331"/>
    </row>
    <row r="26" spans="2:4">
      <c r="B26" s="148"/>
      <c r="C26" s="331"/>
      <c r="D26" s="331"/>
    </row>
    <row r="27" spans="2:4">
      <c r="B27" s="149"/>
      <c r="C27" s="254"/>
      <c r="D27" s="254"/>
    </row>
    <row r="28" spans="2:4">
      <c r="B28" s="149"/>
      <c r="C28" s="254"/>
      <c r="D28" s="254"/>
    </row>
    <row r="29" spans="2:4">
      <c r="B29" s="149"/>
      <c r="C29" s="254"/>
      <c r="D29" s="254"/>
    </row>
  </sheetData>
  <sheetProtection algorithmName="SHA-512" hashValue="txs0JSx4gNQ8b1Uz/gvDOJV9BjWgqiPHe7wvWBUBSDjwVWRdmaWF2Cp/p9h4ODWFx14iuwY4Msu6djalEHoqzQ==" saltValue="g5nKqr0UblDxP+SahI7g7w==" spinCount="100000" sheet="1" objects="1" scenarios="1" selectLockedCells="1"/>
  <mergeCells count="15">
    <mergeCell ref="B17:B20"/>
    <mergeCell ref="B14:B16"/>
    <mergeCell ref="C14:D16"/>
    <mergeCell ref="C5:D5"/>
    <mergeCell ref="C6:D6"/>
    <mergeCell ref="B7:B13"/>
    <mergeCell ref="C7:D12"/>
    <mergeCell ref="C13:D13"/>
    <mergeCell ref="C28:D28"/>
    <mergeCell ref="C29:D29"/>
    <mergeCell ref="B21:B24"/>
    <mergeCell ref="C21:D24"/>
    <mergeCell ref="C25:D25"/>
    <mergeCell ref="C26:D26"/>
    <mergeCell ref="C27:D27"/>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B1:D26"/>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16</v>
      </c>
      <c r="C5" s="312" t="str">
        <f ca="1">VLOOKUP(INT(B5),点検表入力エリア,3,FALSE)</f>
        <v>熱源機器の点検・清掃</v>
      </c>
      <c r="D5" s="312"/>
    </row>
    <row r="6" spans="2:4">
      <c r="B6" s="190" t="s">
        <v>47</v>
      </c>
      <c r="C6" s="282" t="str">
        <f ca="1">VLOOKUP(INT(B5),点検表入力エリア,2,FALSE)</f>
        <v>熱源</v>
      </c>
      <c r="D6" s="282"/>
    </row>
    <row r="7" spans="2:4">
      <c r="B7" s="284" t="s">
        <v>48</v>
      </c>
      <c r="C7" s="295" t="s">
        <v>598</v>
      </c>
      <c r="D7" s="296"/>
    </row>
    <row r="8" spans="2:4">
      <c r="B8" s="284"/>
      <c r="C8" s="297"/>
      <c r="D8" s="298"/>
    </row>
    <row r="9" spans="2:4">
      <c r="B9" s="284"/>
      <c r="C9" s="297"/>
      <c r="D9" s="298"/>
    </row>
    <row r="10" spans="2:4">
      <c r="B10" s="301" t="s">
        <v>49</v>
      </c>
      <c r="C10" s="315" t="s">
        <v>499</v>
      </c>
      <c r="D10" s="288"/>
    </row>
    <row r="11" spans="2:4">
      <c r="B11" s="302"/>
      <c r="C11" s="316"/>
      <c r="D11" s="290"/>
    </row>
    <row r="12" spans="2:4">
      <c r="B12" s="303"/>
      <c r="C12" s="317"/>
      <c r="D12" s="318"/>
    </row>
    <row r="13" spans="2:4" ht="16.5" customHeight="1">
      <c r="B13" s="310" t="s">
        <v>50</v>
      </c>
      <c r="C13" s="140" t="s">
        <v>51</v>
      </c>
      <c r="D13" s="140" t="s">
        <v>52</v>
      </c>
    </row>
    <row r="14" spans="2:4" ht="27" customHeight="1">
      <c r="B14" s="310"/>
      <c r="C14" s="189" t="s">
        <v>124</v>
      </c>
      <c r="D14" s="189" t="s">
        <v>125</v>
      </c>
    </row>
    <row r="15" spans="2:4" ht="27" customHeight="1">
      <c r="B15" s="310"/>
      <c r="C15" s="189" t="s">
        <v>126</v>
      </c>
      <c r="D15" s="189" t="s">
        <v>127</v>
      </c>
    </row>
    <row r="16" spans="2:4" ht="27" customHeight="1">
      <c r="B16" s="310"/>
      <c r="C16" s="189" t="s">
        <v>53</v>
      </c>
      <c r="D16" s="189" t="s">
        <v>128</v>
      </c>
    </row>
    <row r="17" spans="2:4" ht="27" customHeight="1">
      <c r="B17" s="310"/>
      <c r="C17" s="189" t="s">
        <v>54</v>
      </c>
      <c r="D17" s="189" t="s">
        <v>129</v>
      </c>
    </row>
    <row r="18" spans="2:4" ht="27" customHeight="1">
      <c r="B18" s="310"/>
      <c r="C18" s="189" t="s">
        <v>336</v>
      </c>
      <c r="D18" s="189" t="s">
        <v>379</v>
      </c>
    </row>
    <row r="19" spans="2:4">
      <c r="B19" s="283" t="s">
        <v>164</v>
      </c>
      <c r="C19" s="311" t="s">
        <v>580</v>
      </c>
      <c r="D19" s="311"/>
    </row>
    <row r="20" spans="2:4">
      <c r="B20" s="283"/>
      <c r="C20" s="311"/>
      <c r="D20" s="311"/>
    </row>
    <row r="21" spans="2:4">
      <c r="B21" s="283"/>
      <c r="C21" s="311"/>
      <c r="D21" s="311"/>
    </row>
    <row r="22" spans="2:4" ht="13.5" customHeight="1">
      <c r="B22" s="148" t="s">
        <v>576</v>
      </c>
      <c r="C22" s="330" t="s">
        <v>607</v>
      </c>
      <c r="D22" s="330"/>
    </row>
    <row r="23" spans="2:4">
      <c r="B23" s="148"/>
      <c r="C23" s="331"/>
      <c r="D23" s="331"/>
    </row>
    <row r="24" spans="2:4">
      <c r="B24" s="149"/>
      <c r="C24" s="331"/>
      <c r="D24" s="331"/>
    </row>
    <row r="25" spans="2:4">
      <c r="B25" s="149"/>
      <c r="C25" s="254"/>
      <c r="D25" s="254"/>
    </row>
    <row r="26" spans="2:4">
      <c r="B26" s="149"/>
      <c r="C26" s="254"/>
      <c r="D26" s="254"/>
    </row>
  </sheetData>
  <sheetProtection algorithmName="SHA-512" hashValue="quoP4M1yEsKOqWtJYW2U3plUdeGIoUWyCVcNsSKqs1zP567qSCgCtCGNlQBQetr2JoC01cKVC1dKY0tQlZKpNA==" saltValue="XuH3UFGbbOvG8si3Qktjvg==" spinCount="100000" sheet="1" objects="1" scenarios="1" selectLockedCells="1"/>
  <mergeCells count="12">
    <mergeCell ref="C5:D5"/>
    <mergeCell ref="C6:D6"/>
    <mergeCell ref="B7:B9"/>
    <mergeCell ref="C7:D9"/>
    <mergeCell ref="B10:B12"/>
    <mergeCell ref="C10:D12"/>
    <mergeCell ref="C25:D25"/>
    <mergeCell ref="C26:D26"/>
    <mergeCell ref="B13:B18"/>
    <mergeCell ref="B19:B21"/>
    <mergeCell ref="C19:D21"/>
    <mergeCell ref="C22:D24"/>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3"/>
  <sheetViews>
    <sheetView showGridLines="0" showRowColHeaders="0" topLeftCell="A4" zoomScaleNormal="100" zoomScaleSheetLayoutView="100" workbookViewId="0"/>
  </sheetViews>
  <sheetFormatPr defaultColWidth="9" defaultRowHeight="18"/>
  <cols>
    <col min="1" max="1" width="1.33203125" style="174" customWidth="1"/>
    <col min="2" max="2" width="1" style="174" customWidth="1"/>
    <col min="3" max="3" width="3.75" style="174" customWidth="1"/>
    <col min="4" max="4" width="9" style="196" customWidth="1"/>
    <col min="5" max="5" width="22.58203125" style="174" customWidth="1"/>
    <col min="6" max="6" width="10.25" style="174" customWidth="1"/>
    <col min="7" max="7" width="4.25" style="174" customWidth="1"/>
    <col min="8" max="8" width="1.08203125" style="174" customWidth="1"/>
    <col min="9" max="9" width="3.75" style="174" customWidth="1"/>
    <col min="10" max="10" width="9" style="174" customWidth="1"/>
    <col min="11" max="11" width="22.58203125" style="174" customWidth="1"/>
    <col min="12" max="12" width="10.25" style="174" customWidth="1"/>
    <col min="13" max="13" width="4.25" style="174" customWidth="1"/>
    <col min="14" max="14" width="1" style="174" customWidth="1"/>
    <col min="15" max="15" width="9" style="174" customWidth="1"/>
    <col min="16" max="16384" width="9" style="174"/>
  </cols>
  <sheetData>
    <row r="1" spans="1:14" ht="6" customHeight="1">
      <c r="A1" s="195"/>
    </row>
    <row r="2" spans="1:14" ht="6" customHeight="1">
      <c r="B2" s="197"/>
      <c r="C2" s="198"/>
      <c r="D2" s="199"/>
      <c r="E2" s="198"/>
      <c r="F2" s="198"/>
      <c r="G2" s="198"/>
      <c r="H2" s="198"/>
      <c r="I2" s="198"/>
      <c r="J2" s="198"/>
      <c r="K2" s="198"/>
      <c r="L2" s="198"/>
      <c r="M2" s="198"/>
      <c r="N2" s="200"/>
    </row>
    <row r="3" spans="1:14" ht="19.5" customHeight="1">
      <c r="B3" s="201"/>
      <c r="C3" s="277" t="str">
        <f>IF(点検シート_第1区分!J20="","","作成年月日："&amp;TEXT(点検シート_第1区分!J20,"yyyy/mm/dd"))</f>
        <v/>
      </c>
      <c r="D3" s="277"/>
      <c r="E3" s="277"/>
      <c r="F3" s="277"/>
      <c r="G3" s="277"/>
      <c r="H3" s="277"/>
      <c r="I3" s="277"/>
      <c r="J3" s="277"/>
      <c r="K3" s="277"/>
      <c r="L3" s="277"/>
      <c r="M3" s="277"/>
      <c r="N3" s="202"/>
    </row>
    <row r="4" spans="1:14" ht="21.75" customHeight="1">
      <c r="B4" s="203"/>
      <c r="C4" s="278" t="s">
        <v>20</v>
      </c>
      <c r="D4" s="278"/>
      <c r="E4" s="278"/>
      <c r="F4" s="278"/>
      <c r="G4" s="278"/>
      <c r="H4" s="278"/>
      <c r="I4" s="278"/>
      <c r="J4" s="278"/>
      <c r="K4" s="278"/>
      <c r="L4" s="278"/>
      <c r="M4" s="278"/>
      <c r="N4" s="202"/>
    </row>
    <row r="5" spans="1:14" ht="23.25" customHeight="1">
      <c r="B5" s="203"/>
      <c r="C5" s="276" t="s">
        <v>2</v>
      </c>
      <c r="D5" s="276"/>
      <c r="E5" s="188" t="str">
        <f>IF(点検シート_第1区分!E20="","",点検シート_第1区分!E20)</f>
        <v/>
      </c>
      <c r="F5" s="279" t="s">
        <v>235</v>
      </c>
      <c r="G5" s="280"/>
      <c r="H5" s="281" t="str">
        <f>IF(点検シート_第1区分!E21="","",点検シート_第1区分!E21)</f>
        <v/>
      </c>
      <c r="I5" s="281"/>
      <c r="J5" s="281"/>
      <c r="K5" s="281"/>
      <c r="L5" s="281"/>
      <c r="M5" s="281"/>
      <c r="N5" s="202"/>
    </row>
    <row r="6" spans="1:14" ht="20">
      <c r="B6" s="203"/>
      <c r="C6" s="112" t="s">
        <v>19</v>
      </c>
      <c r="D6" s="113"/>
      <c r="E6" s="114"/>
      <c r="F6" s="114"/>
      <c r="G6" s="114"/>
      <c r="H6" s="114"/>
      <c r="I6" s="114"/>
      <c r="J6" s="114"/>
      <c r="K6" s="114"/>
      <c r="L6" s="114"/>
      <c r="M6" s="114"/>
      <c r="N6" s="202"/>
    </row>
    <row r="7" spans="1:14" ht="18" customHeight="1">
      <c r="B7" s="203"/>
      <c r="C7" s="115"/>
      <c r="D7" s="204"/>
      <c r="E7" s="205"/>
      <c r="F7" s="205"/>
      <c r="G7" s="205"/>
      <c r="H7" s="205"/>
      <c r="I7" s="205"/>
      <c r="J7" s="205"/>
      <c r="K7" s="205"/>
      <c r="L7" s="205"/>
      <c r="M7" s="205"/>
      <c r="N7" s="202"/>
    </row>
    <row r="8" spans="1:14" ht="18" customHeight="1">
      <c r="B8" s="203"/>
      <c r="C8" s="115"/>
      <c r="D8" s="204"/>
      <c r="E8" s="205"/>
      <c r="F8" s="205"/>
      <c r="G8" s="205"/>
      <c r="H8" s="205"/>
      <c r="I8" s="205"/>
      <c r="J8" s="205"/>
      <c r="K8" s="205"/>
      <c r="L8" s="205"/>
      <c r="M8" s="205"/>
      <c r="N8" s="202"/>
    </row>
    <row r="9" spans="1:14" ht="18" customHeight="1">
      <c r="B9" s="203"/>
      <c r="C9" s="115"/>
      <c r="D9" s="204"/>
      <c r="E9" s="205"/>
      <c r="F9" s="205"/>
      <c r="G9" s="205"/>
      <c r="H9" s="205"/>
      <c r="I9" s="205"/>
      <c r="J9" s="205"/>
      <c r="K9" s="205"/>
      <c r="L9" s="205"/>
      <c r="M9" s="205"/>
      <c r="N9" s="202"/>
    </row>
    <row r="10" spans="1:14" ht="18" customHeight="1">
      <c r="B10" s="203"/>
      <c r="C10" s="115"/>
      <c r="D10" s="204"/>
      <c r="E10" s="205"/>
      <c r="F10" s="205"/>
      <c r="G10" s="205"/>
      <c r="H10" s="205"/>
      <c r="I10" s="205"/>
      <c r="J10" s="205"/>
      <c r="K10" s="205"/>
      <c r="L10" s="205"/>
      <c r="M10" s="205"/>
      <c r="N10" s="202"/>
    </row>
    <row r="11" spans="1:14" ht="18" customHeight="1">
      <c r="B11" s="203"/>
      <c r="C11" s="115"/>
      <c r="D11" s="204"/>
      <c r="E11" s="205"/>
      <c r="F11" s="205"/>
      <c r="G11" s="205"/>
      <c r="H11" s="205"/>
      <c r="I11" s="205"/>
      <c r="J11" s="205"/>
      <c r="K11" s="205"/>
      <c r="L11" s="205"/>
      <c r="M11" s="205"/>
      <c r="N11" s="202"/>
    </row>
    <row r="12" spans="1:14" ht="18" customHeight="1">
      <c r="B12" s="203"/>
      <c r="C12" s="115"/>
      <c r="D12" s="204"/>
      <c r="E12" s="205"/>
      <c r="F12" s="205"/>
      <c r="G12" s="205"/>
      <c r="H12" s="205"/>
      <c r="I12" s="205"/>
      <c r="J12" s="205"/>
      <c r="K12" s="205"/>
      <c r="L12" s="205"/>
      <c r="M12" s="205"/>
      <c r="N12" s="202"/>
    </row>
    <row r="13" spans="1:14" ht="18" customHeight="1">
      <c r="B13" s="203"/>
      <c r="C13" s="115"/>
      <c r="D13" s="204"/>
      <c r="E13" s="205"/>
      <c r="F13" s="205"/>
      <c r="G13" s="205"/>
      <c r="H13" s="205"/>
      <c r="I13" s="205"/>
      <c r="J13" s="205"/>
      <c r="K13" s="205"/>
      <c r="L13" s="205"/>
      <c r="M13" s="205"/>
      <c r="N13" s="202"/>
    </row>
    <row r="14" spans="1:14" ht="18" customHeight="1">
      <c r="B14" s="203"/>
      <c r="C14" s="115"/>
      <c r="D14" s="204"/>
      <c r="E14" s="205"/>
      <c r="F14" s="205"/>
      <c r="G14" s="205"/>
      <c r="H14" s="205"/>
      <c r="I14" s="205"/>
      <c r="J14" s="205"/>
      <c r="K14" s="205"/>
      <c r="L14" s="205"/>
      <c r="M14" s="205"/>
      <c r="N14" s="202"/>
    </row>
    <row r="15" spans="1:14" ht="18" customHeight="1">
      <c r="B15" s="203"/>
      <c r="C15" s="115"/>
      <c r="D15" s="204"/>
      <c r="E15" s="205"/>
      <c r="F15" s="205"/>
      <c r="G15" s="205"/>
      <c r="H15" s="205"/>
      <c r="I15" s="205"/>
      <c r="J15" s="205"/>
      <c r="K15" s="205"/>
      <c r="L15" s="205"/>
      <c r="M15" s="205"/>
      <c r="N15" s="202"/>
    </row>
    <row r="16" spans="1:14" ht="18" customHeight="1">
      <c r="B16" s="203"/>
      <c r="C16" s="205"/>
      <c r="D16" s="204"/>
      <c r="E16" s="205"/>
      <c r="F16" s="205"/>
      <c r="G16" s="205"/>
      <c r="H16" s="205"/>
      <c r="I16" s="205"/>
      <c r="J16" s="205"/>
      <c r="K16" s="205"/>
      <c r="L16" s="205"/>
      <c r="M16" s="205"/>
      <c r="N16" s="202"/>
    </row>
    <row r="17" spans="2:14" ht="18" customHeight="1">
      <c r="B17" s="203"/>
      <c r="C17" s="205"/>
      <c r="D17" s="204"/>
      <c r="E17" s="205"/>
      <c r="F17" s="205"/>
      <c r="G17" s="205"/>
      <c r="H17" s="205"/>
      <c r="I17" s="205"/>
      <c r="J17" s="205"/>
      <c r="K17" s="205"/>
      <c r="L17" s="205"/>
      <c r="M17" s="205"/>
      <c r="N17" s="202"/>
    </row>
    <row r="18" spans="2:14" ht="7.5" customHeight="1">
      <c r="B18" s="203"/>
      <c r="C18" s="205"/>
      <c r="D18" s="204"/>
      <c r="E18" s="205"/>
      <c r="F18" s="205"/>
      <c r="G18" s="205"/>
      <c r="H18" s="205"/>
      <c r="I18" s="205"/>
      <c r="J18" s="205"/>
      <c r="K18" s="205"/>
      <c r="L18" s="205"/>
      <c r="M18" s="205"/>
      <c r="N18" s="202"/>
    </row>
    <row r="19" spans="2:14" ht="18" customHeight="1">
      <c r="B19" s="203"/>
      <c r="C19" s="112" t="s">
        <v>18</v>
      </c>
      <c r="D19" s="113"/>
      <c r="E19" s="114"/>
      <c r="F19" s="114"/>
      <c r="G19" s="114"/>
      <c r="H19" s="114"/>
      <c r="I19" s="114"/>
      <c r="J19" s="114"/>
      <c r="K19" s="114"/>
      <c r="L19" s="114"/>
      <c r="M19" s="114"/>
      <c r="N19" s="202"/>
    </row>
    <row r="20" spans="2:14" ht="24" customHeight="1">
      <c r="B20" s="203"/>
      <c r="C20" s="116" t="s">
        <v>1</v>
      </c>
      <c r="D20" s="117" t="s">
        <v>17</v>
      </c>
      <c r="E20" s="118" t="s">
        <v>0</v>
      </c>
      <c r="F20" s="119" t="s">
        <v>16</v>
      </c>
      <c r="G20" s="119" t="s">
        <v>685</v>
      </c>
      <c r="H20" s="120"/>
      <c r="I20" s="116" t="s">
        <v>1</v>
      </c>
      <c r="J20" s="117" t="s">
        <v>17</v>
      </c>
      <c r="K20" s="118" t="s">
        <v>0</v>
      </c>
      <c r="L20" s="119" t="s">
        <v>16</v>
      </c>
      <c r="M20" s="119" t="s">
        <v>685</v>
      </c>
      <c r="N20" s="202"/>
    </row>
    <row r="21" spans="2:14" ht="24" customHeight="1">
      <c r="B21" s="203"/>
      <c r="C21" s="119">
        <v>1</v>
      </c>
      <c r="D21" s="121" t="str">
        <f t="shared" ref="D21:D45" ca="1" si="0">IF(VLOOKUP(C21,点検表入力エリア,D$48,FALSE)=0,OFFSET(D21,-1,0),VLOOKUP(C21,点検表入力エリア,D$48,FALSE))</f>
        <v>一般管理</v>
      </c>
      <c r="E21" s="122" t="s">
        <v>626</v>
      </c>
      <c r="F21" s="228" t="str">
        <f ca="1">IF(VLOOKUP(C21,点検表入力エリア,F$48,FALSE)=0,"該当なし",IF(VLOOKUP(C21,点検表入力エリア,F$48,FALSE)=1,"実施（把握）していない",VLOOKUP(C21,点検表入力エリア,8,FALSE)))</f>
        <v>実施（把握）していない</v>
      </c>
      <c r="G21" s="123">
        <f t="shared" ref="G21:G45" ca="1" si="1">VLOOKUP(C21,点検表入力エリア,G$48,FALSE)</f>
        <v>1</v>
      </c>
      <c r="H21" s="120"/>
      <c r="I21" s="119">
        <v>26</v>
      </c>
      <c r="J21" s="121" t="str">
        <f t="shared" ref="J21:J45" ca="1" si="2">IF(VLOOKUP(I21,点検表入力エリア,J$48,FALSE)=0,OFFSET(J21,-1,0),VLOOKUP(I21,点検表入力エリア,J$48,FALSE))</f>
        <v>空調（共通）</v>
      </c>
      <c r="K21" s="122" t="s">
        <v>683</v>
      </c>
      <c r="L21" s="228" t="str">
        <f ca="1">IF(VLOOKUP(I21,点検表入力エリア,L$48,FALSE)=0,"該当なし",IF(VLOOKUP(I21,点検表入力エリア,L$48,FALSE)=1,"実施（把握）していない",VLOOKUP(I21,点検表入力エリア,8,FALSE)))</f>
        <v>実施（把握）していない</v>
      </c>
      <c r="M21" s="123">
        <f t="shared" ref="M21:M45" ca="1" si="3">VLOOKUP(I21,点検表入力エリア,M$48,FALSE)</f>
        <v>1</v>
      </c>
      <c r="N21" s="202"/>
    </row>
    <row r="22" spans="2:14" ht="24" customHeight="1">
      <c r="B22" s="203"/>
      <c r="C22" s="119">
        <v>2</v>
      </c>
      <c r="D22" s="121" t="str">
        <f t="shared" ca="1" si="0"/>
        <v>一般管理</v>
      </c>
      <c r="E22" s="122" t="s">
        <v>627</v>
      </c>
      <c r="F22" s="228" t="str">
        <f ca="1">IF(VLOOKUP(C22,点検表入力エリア,F$48,FALSE)=0,"該当なし",IF(VLOOKUP(C22,点検表入力エリア,F$48,FALSE)=1,"計画書の提出のみ",VLOOKUP(C22,点検表入力エリア,8,FALSE)))</f>
        <v>計画書の提出のみ</v>
      </c>
      <c r="G22" s="123">
        <f t="shared" ca="1" si="1"/>
        <v>1</v>
      </c>
      <c r="H22" s="120"/>
      <c r="I22" s="119">
        <v>27</v>
      </c>
      <c r="J22" s="121" t="str">
        <f t="shared" ca="1" si="2"/>
        <v>空調（共通）</v>
      </c>
      <c r="K22" s="122" t="s">
        <v>656</v>
      </c>
      <c r="L22" s="228" t="str">
        <f ca="1">IF(VLOOKUP(I22,点検表入力エリア,L$48,FALSE)=0,"該当なし",IF(VLOOKUP(I22,点検表入力エリア,L$48,FALSE)=1,"実施（把握）していない",VLOOKUP(I22,点検表入力エリア,8,FALSE)))</f>
        <v>実施（把握）していない</v>
      </c>
      <c r="M22" s="123">
        <f t="shared" ca="1" si="3"/>
        <v>1</v>
      </c>
      <c r="N22" s="202"/>
    </row>
    <row r="23" spans="2:14" ht="24" customHeight="1">
      <c r="B23" s="203"/>
      <c r="C23" s="119">
        <v>3</v>
      </c>
      <c r="D23" s="121" t="str">
        <f t="shared" ca="1" si="0"/>
        <v>一般管理</v>
      </c>
      <c r="E23" s="122" t="str">
        <f t="shared" ref="E23:E45" ca="1" si="4">VLOOKUP(C23,点検表入力エリア,E$48,FALSE)</f>
        <v>設備台帳等の整備</v>
      </c>
      <c r="F23" s="228" t="str">
        <f ca="1">IF(VLOOKUP(C23,点検表入力エリア,F$48,FALSE)=0,"該当なし",IF(VLOOKUP(C23,点検表入力エリア,F$48,FALSE)=1,"実施（把握）していない",VLOOKUP(C23,点検表入力エリア,8,FALSE)))</f>
        <v>実施（把握）していない</v>
      </c>
      <c r="G23" s="123">
        <f t="shared" ca="1" si="1"/>
        <v>1</v>
      </c>
      <c r="H23" s="120"/>
      <c r="I23" s="117">
        <v>28</v>
      </c>
      <c r="J23" s="121" t="str">
        <f t="shared" ca="1" si="2"/>
        <v>空調（共通）</v>
      </c>
      <c r="K23" s="122" t="s">
        <v>657</v>
      </c>
      <c r="L23" s="228" t="str">
        <f ca="1">IF(VLOOKUP(I23,点検表入力エリア,L$48,FALSE)=0,"該当なし",IF(VLOOKUP(I23,点検表入力エリア,L$48,FALSE)=1,"20％未満又は把握していない",VLOOKUP(I23,点検表入力エリア,8,FALSE)))</f>
        <v>20％未満又は把握していない</v>
      </c>
      <c r="M23" s="123">
        <f t="shared" ca="1" si="3"/>
        <v>1</v>
      </c>
      <c r="N23" s="202"/>
    </row>
    <row r="24" spans="2:14" ht="24" customHeight="1">
      <c r="B24" s="203"/>
      <c r="C24" s="119">
        <v>4</v>
      </c>
      <c r="D24" s="121" t="str">
        <f t="shared" ca="1" si="0"/>
        <v>一般管理</v>
      </c>
      <c r="E24" s="122" t="str">
        <f t="shared" ca="1" si="4"/>
        <v>事業所のエネルギー使用量の分析</v>
      </c>
      <c r="F24" s="228" t="str">
        <f ca="1">IF(VLOOKUP(C24,点検表入力エリア,F$48,FALSE)=0,"該当なし",IF(VLOOKUP(C24,点検表入力エリア,F$48,FALSE)=1,"事業所全体で把握",VLOOKUP(C24,点検表入力エリア,8,FALSE)))</f>
        <v>事業所全体で把握</v>
      </c>
      <c r="G24" s="123">
        <f t="shared" ca="1" si="1"/>
        <v>1</v>
      </c>
      <c r="H24" s="120"/>
      <c r="I24" s="119">
        <v>29</v>
      </c>
      <c r="J24" s="121" t="str">
        <f t="shared" ca="1" si="2"/>
        <v>空調（共通）</v>
      </c>
      <c r="K24" s="122" t="s">
        <v>658</v>
      </c>
      <c r="L24" s="228" t="str">
        <f ca="1">IF(VLOOKUP(I24,点検表入力エリア,L$48,FALSE)=0,"該当なし",IF(VLOOKUP(I24,点検表入力エリア,L$48,FALSE)=1,"20％未満又は把握していない",VLOOKUP(I24,点検表入力エリア,8,FALSE)))</f>
        <v>20％未満又は把握していない</v>
      </c>
      <c r="M24" s="123">
        <f t="shared" ca="1" si="3"/>
        <v>1</v>
      </c>
      <c r="N24" s="202"/>
    </row>
    <row r="25" spans="2:14" ht="24" customHeight="1">
      <c r="B25" s="203"/>
      <c r="C25" s="119">
        <v>5</v>
      </c>
      <c r="D25" s="121" t="str">
        <f t="shared" ca="1" si="0"/>
        <v>一般管理</v>
      </c>
      <c r="E25" s="122" t="str">
        <f t="shared" ca="1" si="4"/>
        <v>保守・点検計画の策定及び実施</v>
      </c>
      <c r="F25" s="228" t="str">
        <f ca="1">IF(VLOOKUP(C25,点検表入力エリア,F$48,FALSE)=0,"該当なし",IF(VLOOKUP(C25,点検表入力エリア,F$48,FALSE)=1,"実施（把握）していない",VLOOKUP(C25,点検表入力エリア,8,FALSE)))</f>
        <v>実施（把握）していない</v>
      </c>
      <c r="G25" s="123">
        <f t="shared" ca="1" si="1"/>
        <v>1</v>
      </c>
      <c r="H25" s="120"/>
      <c r="I25" s="119">
        <v>30</v>
      </c>
      <c r="J25" s="121" t="str">
        <f t="shared" ca="1" si="2"/>
        <v>空調（共通）</v>
      </c>
      <c r="K25" s="122" t="s">
        <v>659</v>
      </c>
      <c r="L25" s="228" t="str">
        <f ca="1">IF(VLOOKUP(I25,点検表入力エリア,L$48,FALSE)=0,"該当なし",IF(VLOOKUP(I25,点検表入力エリア,L$48,FALSE)=1,"20％未満又は把握していない",VLOOKUP(I25,点検表入力エリア,8,FALSE)))</f>
        <v>20％未満又は把握していない</v>
      </c>
      <c r="M25" s="123">
        <f t="shared" ca="1" si="3"/>
        <v>1</v>
      </c>
      <c r="N25" s="202"/>
    </row>
    <row r="26" spans="2:14" s="124" customFormat="1" ht="24" customHeight="1">
      <c r="B26" s="125"/>
      <c r="C26" s="119">
        <v>6</v>
      </c>
      <c r="D26" s="123" t="str">
        <f t="shared" ca="1" si="0"/>
        <v>受変電</v>
      </c>
      <c r="E26" s="122" t="str">
        <f t="shared" ca="1" si="4"/>
        <v>高効率変圧器の導入</v>
      </c>
      <c r="F26" s="228" t="str">
        <f t="shared" ref="F26:F44" ca="1" si="5">IF(VLOOKUP(C26,点検表入力エリア,F$48,FALSE)=0,"該当なし",IF(VLOOKUP(C26,点検表入力エリア,F$48,FALSE)=1,"把握していない",VLOOKUP(C26,点検表入力エリア,8,FALSE)))</f>
        <v>該当なし</v>
      </c>
      <c r="G26" s="123">
        <f t="shared" ca="1" si="1"/>
        <v>0</v>
      </c>
      <c r="H26" s="120"/>
      <c r="I26" s="119">
        <v>31</v>
      </c>
      <c r="J26" s="123" t="str">
        <f t="shared" ca="1" si="2"/>
        <v>空調（共通）</v>
      </c>
      <c r="K26" s="122" t="s">
        <v>660</v>
      </c>
      <c r="L26" s="228" t="str">
        <f ca="1">IF(VLOOKUP(I26,点検表入力エリア,L$48,FALSE)=0,"該当なし",IF(VLOOKUP(I26,点検表入力エリア,L$48,FALSE)=1,"20％未満又は把握していない",VLOOKUP(I26,点検表入力エリア,8,FALSE)))</f>
        <v>20％未満又は把握していない</v>
      </c>
      <c r="M26" s="123">
        <f t="shared" ca="1" si="3"/>
        <v>1</v>
      </c>
      <c r="N26" s="126"/>
    </row>
    <row r="27" spans="2:14" s="124" customFormat="1" ht="24" customHeight="1">
      <c r="B27" s="125"/>
      <c r="C27" s="119">
        <v>7</v>
      </c>
      <c r="D27" s="123" t="str">
        <f t="shared" ca="1" si="0"/>
        <v>受変電</v>
      </c>
      <c r="E27" s="122" t="str">
        <f t="shared" ca="1" si="4"/>
        <v>不要期間・不要時間帯の変圧器の遮断</v>
      </c>
      <c r="F27" s="228" t="str">
        <f ca="1">IF(VLOOKUP(C27,点検表入力エリア,F$48,FALSE)=0,"該当なし",IF(VLOOKUP(C27,点検表入力エリア,F$48,FALSE)=1,"実施（把握）していない",VLOOKUP(C27,点検表入力エリア,8,FALSE)))</f>
        <v>該当なし</v>
      </c>
      <c r="G27" s="123">
        <f t="shared" ca="1" si="1"/>
        <v>0</v>
      </c>
      <c r="H27" s="120"/>
      <c r="I27" s="117">
        <v>32</v>
      </c>
      <c r="J27" s="123" t="str">
        <f t="shared" ca="1" si="2"/>
        <v>空調（共通）</v>
      </c>
      <c r="K27" s="221" t="s">
        <v>661</v>
      </c>
      <c r="L27" s="228" t="str">
        <f ca="1">IF(VLOOKUP(I27,点検表入力エリア,L$48,FALSE)=0,"該当なし",IF(VLOOKUP(I27,点検表入力エリア,L$48,FALSE)=1,"実施（把握）していない",VLOOKUP(I27,点検表入力エリア,8,FALSE)))</f>
        <v>実施（把握）していない</v>
      </c>
      <c r="M27" s="123">
        <f t="shared" ca="1" si="3"/>
        <v>1</v>
      </c>
      <c r="N27" s="126"/>
    </row>
    <row r="28" spans="2:14" s="124" customFormat="1" ht="24" customHeight="1">
      <c r="B28" s="125"/>
      <c r="C28" s="119">
        <v>8</v>
      </c>
      <c r="D28" s="123" t="str">
        <f t="shared" ca="1" si="0"/>
        <v>熱源</v>
      </c>
      <c r="E28" s="122" t="str">
        <f t="shared" ca="1" si="4"/>
        <v>高効率熱源機器の導入</v>
      </c>
      <c r="F28" s="228" t="str">
        <f t="shared" ca="1" si="5"/>
        <v>該当なし</v>
      </c>
      <c r="G28" s="123">
        <f t="shared" ca="1" si="1"/>
        <v>0</v>
      </c>
      <c r="H28" s="120"/>
      <c r="I28" s="119">
        <v>33</v>
      </c>
      <c r="J28" s="123" t="str">
        <f t="shared" ca="1" si="2"/>
        <v>空調（共通）</v>
      </c>
      <c r="K28" s="122" t="s">
        <v>662</v>
      </c>
      <c r="L28" s="228" t="str">
        <f ca="1">IF(VLOOKUP(I28,点検表入力エリア,L$48,FALSE)=0,"該当なし",IF(VLOOKUP(I28,点検表入力エリア,L$48,FALSE)=1,"実施（把握）していない",VLOOKUP(I28,点検表入力エリア,8,FALSE)))</f>
        <v>実施（把握）していない</v>
      </c>
      <c r="M28" s="123">
        <f t="shared" ca="1" si="3"/>
        <v>1</v>
      </c>
      <c r="N28" s="126"/>
    </row>
    <row r="29" spans="2:14" s="124" customFormat="1" ht="24" customHeight="1">
      <c r="B29" s="125"/>
      <c r="C29" s="119">
        <v>9</v>
      </c>
      <c r="D29" s="123" t="str">
        <f t="shared" ca="1" si="0"/>
        <v>熱源</v>
      </c>
      <c r="E29" s="122" t="str">
        <f t="shared" ca="1" si="4"/>
        <v>空調開始時の熱源起動時間の適正化</v>
      </c>
      <c r="F29" s="228" t="str">
        <f t="shared" ref="F29:F36" ca="1" si="6">IF(VLOOKUP(C29,点検表入力エリア,F$48,FALSE)=0,"該当なし",IF(VLOOKUP(C29,点検表入力エリア,F$48,FALSE)=1,"実施（把握）していない",VLOOKUP(C29,点検表入力エリア,8,FALSE)))</f>
        <v>該当なし</v>
      </c>
      <c r="G29" s="123">
        <f t="shared" ca="1" si="1"/>
        <v>0</v>
      </c>
      <c r="H29" s="120"/>
      <c r="I29" s="119">
        <v>34</v>
      </c>
      <c r="J29" s="123" t="str">
        <f t="shared" ca="1" si="2"/>
        <v>換気</v>
      </c>
      <c r="K29" s="122" t="s">
        <v>663</v>
      </c>
      <c r="L29" s="228" t="str">
        <f t="shared" ref="L29:L43" ca="1" si="7">IF(VLOOKUP(I29,点検表入力エリア,L$48,FALSE)=0,"該当なし",IF(VLOOKUP(I29,点検表入力エリア,L$48,FALSE)=1,"把握していない",VLOOKUP(I29,点検表入力エリア,8,FALSE)))</f>
        <v>該当なし</v>
      </c>
      <c r="M29" s="123">
        <f t="shared" ca="1" si="3"/>
        <v>0</v>
      </c>
      <c r="N29" s="126"/>
    </row>
    <row r="30" spans="2:14" s="124" customFormat="1" ht="24" customHeight="1">
      <c r="B30" s="125"/>
      <c r="C30" s="119">
        <v>10</v>
      </c>
      <c r="D30" s="123" t="str">
        <f t="shared" ca="1" si="0"/>
        <v>熱源</v>
      </c>
      <c r="E30" s="122" t="str">
        <f t="shared" ca="1" si="4"/>
        <v>空調停止時の熱源運転時間の短縮</v>
      </c>
      <c r="F30" s="228" t="str">
        <f t="shared" ca="1" si="6"/>
        <v>該当なし</v>
      </c>
      <c r="G30" s="123">
        <f t="shared" ca="1" si="1"/>
        <v>0</v>
      </c>
      <c r="H30" s="120"/>
      <c r="I30" s="119">
        <v>35</v>
      </c>
      <c r="J30" s="123" t="str">
        <f t="shared" ca="1" si="2"/>
        <v>換気</v>
      </c>
      <c r="K30" s="122" t="s">
        <v>664</v>
      </c>
      <c r="L30" s="228" t="str">
        <f t="shared" ref="L30:L36" ca="1" si="8">IF(VLOOKUP(I30,点検表入力エリア,L$48,FALSE)=0,"該当なし",IF(VLOOKUP(I30,点検表入力エリア,L$48,FALSE)=1,"20％未満又は把握していない",VLOOKUP(I30,点検表入力エリア,8,FALSE)))</f>
        <v>該当なし</v>
      </c>
      <c r="M30" s="123">
        <f t="shared" ca="1" si="3"/>
        <v>0</v>
      </c>
      <c r="N30" s="126"/>
    </row>
    <row r="31" spans="2:14" s="124" customFormat="1" ht="24" customHeight="1">
      <c r="B31" s="125"/>
      <c r="C31" s="119">
        <v>11</v>
      </c>
      <c r="D31" s="123" t="str">
        <f t="shared" ca="1" si="0"/>
        <v>熱源</v>
      </c>
      <c r="E31" s="122" t="str">
        <f t="shared" ca="1" si="4"/>
        <v>熱源の台数制御の導入</v>
      </c>
      <c r="F31" s="228" t="str">
        <f t="shared" ca="1" si="6"/>
        <v>該当なし</v>
      </c>
      <c r="G31" s="123">
        <f t="shared" ca="1" si="1"/>
        <v>0</v>
      </c>
      <c r="H31" s="120"/>
      <c r="I31" s="117">
        <v>36</v>
      </c>
      <c r="J31" s="123" t="str">
        <f t="shared" ca="1" si="2"/>
        <v>換気</v>
      </c>
      <c r="K31" s="122" t="s">
        <v>679</v>
      </c>
      <c r="L31" s="228" t="str">
        <f t="shared" ca="1" si="8"/>
        <v>該当なし</v>
      </c>
      <c r="M31" s="123">
        <f t="shared" ca="1" si="3"/>
        <v>0</v>
      </c>
      <c r="N31" s="126"/>
    </row>
    <row r="32" spans="2:14" s="124" customFormat="1" ht="24" customHeight="1">
      <c r="B32" s="125"/>
      <c r="C32" s="119">
        <v>12</v>
      </c>
      <c r="D32" s="123" t="str">
        <f t="shared" ca="1" si="0"/>
        <v>熱源</v>
      </c>
      <c r="E32" s="122" t="str">
        <f t="shared" ca="1" si="4"/>
        <v>熱源機器の空気比の調整</v>
      </c>
      <c r="F32" s="228" t="str">
        <f t="shared" ca="1" si="6"/>
        <v>該当なし</v>
      </c>
      <c r="G32" s="123">
        <f t="shared" ca="1" si="1"/>
        <v>0</v>
      </c>
      <c r="H32" s="120"/>
      <c r="I32" s="119">
        <v>37</v>
      </c>
      <c r="J32" s="123" t="str">
        <f t="shared" ca="1" si="2"/>
        <v>照明</v>
      </c>
      <c r="K32" s="122" t="s">
        <v>665</v>
      </c>
      <c r="L32" s="228" t="str">
        <f t="shared" ca="1" si="8"/>
        <v>該当なし</v>
      </c>
      <c r="M32" s="123">
        <f t="shared" ca="1" si="3"/>
        <v>0</v>
      </c>
      <c r="N32" s="126"/>
    </row>
    <row r="33" spans="2:14" s="124" customFormat="1" ht="24" customHeight="1">
      <c r="B33" s="125"/>
      <c r="C33" s="119">
        <v>13</v>
      </c>
      <c r="D33" s="123" t="str">
        <f t="shared" ca="1" si="0"/>
        <v>熱源</v>
      </c>
      <c r="E33" s="122" t="str">
        <f t="shared" ca="1" si="4"/>
        <v>熱源機器の冷温水出口温度設定値の調整</v>
      </c>
      <c r="F33" s="228" t="str">
        <f t="shared" ca="1" si="6"/>
        <v>該当なし</v>
      </c>
      <c r="G33" s="123">
        <f t="shared" ca="1" si="1"/>
        <v>0</v>
      </c>
      <c r="H33" s="120"/>
      <c r="I33" s="119">
        <v>38</v>
      </c>
      <c r="J33" s="123" t="str">
        <f t="shared" ca="1" si="2"/>
        <v>照明</v>
      </c>
      <c r="K33" s="122" t="s">
        <v>666</v>
      </c>
      <c r="L33" s="228" t="str">
        <f t="shared" ca="1" si="8"/>
        <v>該当なし</v>
      </c>
      <c r="M33" s="123">
        <f t="shared" ca="1" si="3"/>
        <v>0</v>
      </c>
      <c r="N33" s="126"/>
    </row>
    <row r="34" spans="2:14" s="124" customFormat="1" ht="24" customHeight="1">
      <c r="B34" s="125"/>
      <c r="C34" s="119">
        <v>14</v>
      </c>
      <c r="D34" s="123" t="str">
        <f t="shared" ca="1" si="0"/>
        <v>熱源</v>
      </c>
      <c r="E34" s="122" t="str">
        <f t="shared" ca="1" si="4"/>
        <v>冷凍機の冷却水温度設定値の調整</v>
      </c>
      <c r="F34" s="228" t="str">
        <f t="shared" ca="1" si="6"/>
        <v>該当なし</v>
      </c>
      <c r="G34" s="123">
        <f t="shared" ca="1" si="1"/>
        <v>0</v>
      </c>
      <c r="H34" s="120"/>
      <c r="I34" s="119">
        <v>39</v>
      </c>
      <c r="J34" s="123" t="str">
        <f t="shared" ca="1" si="2"/>
        <v>照明</v>
      </c>
      <c r="K34" s="122" t="s">
        <v>667</v>
      </c>
      <c r="L34" s="228" t="str">
        <f t="shared" ca="1" si="8"/>
        <v>該当なし</v>
      </c>
      <c r="M34" s="123">
        <f t="shared" ca="1" si="3"/>
        <v>0</v>
      </c>
      <c r="N34" s="126"/>
    </row>
    <row r="35" spans="2:14" s="124" customFormat="1" ht="24" customHeight="1">
      <c r="B35" s="125"/>
      <c r="C35" s="119">
        <v>15</v>
      </c>
      <c r="D35" s="123" t="str">
        <f t="shared" ca="1" si="0"/>
        <v>熱源</v>
      </c>
      <c r="E35" s="122" t="str">
        <f t="shared" ca="1" si="4"/>
        <v>フリークーリングシステムの導入</v>
      </c>
      <c r="F35" s="228" t="str">
        <f t="shared" ca="1" si="6"/>
        <v>該当なし</v>
      </c>
      <c r="G35" s="123">
        <f t="shared" ca="1" si="1"/>
        <v>0</v>
      </c>
      <c r="H35" s="120"/>
      <c r="I35" s="117">
        <v>40</v>
      </c>
      <c r="J35" s="123" t="str">
        <f t="shared" ca="1" si="2"/>
        <v>照明</v>
      </c>
      <c r="K35" s="122" t="s">
        <v>668</v>
      </c>
      <c r="L35" s="228" t="str">
        <f t="shared" ca="1" si="8"/>
        <v>該当なし</v>
      </c>
      <c r="M35" s="123">
        <f t="shared" ca="1" si="3"/>
        <v>0</v>
      </c>
      <c r="N35" s="126"/>
    </row>
    <row r="36" spans="2:14" s="124" customFormat="1" ht="24" customHeight="1">
      <c r="B36" s="125"/>
      <c r="C36" s="119">
        <v>16</v>
      </c>
      <c r="D36" s="123" t="str">
        <f t="shared" ca="1" si="0"/>
        <v>熱源</v>
      </c>
      <c r="E36" s="122" t="str">
        <f t="shared" ca="1" si="4"/>
        <v>熱源機器の点検・清掃</v>
      </c>
      <c r="F36" s="228" t="str">
        <f t="shared" ca="1" si="6"/>
        <v>該当なし</v>
      </c>
      <c r="G36" s="123">
        <f t="shared" ca="1" si="1"/>
        <v>0</v>
      </c>
      <c r="H36" s="120"/>
      <c r="I36" s="119">
        <v>41</v>
      </c>
      <c r="J36" s="123" t="str">
        <f t="shared" ca="1" si="2"/>
        <v>照明</v>
      </c>
      <c r="K36" s="122" t="s">
        <v>669</v>
      </c>
      <c r="L36" s="228" t="str">
        <f t="shared" ca="1" si="8"/>
        <v>該当なし</v>
      </c>
      <c r="M36" s="123">
        <f t="shared" ca="1" si="3"/>
        <v>0</v>
      </c>
      <c r="N36" s="126"/>
    </row>
    <row r="37" spans="2:14" s="124" customFormat="1" ht="24" customHeight="1">
      <c r="B37" s="125"/>
      <c r="C37" s="119">
        <v>17</v>
      </c>
      <c r="D37" s="123" t="str">
        <f t="shared" ca="1" si="0"/>
        <v>熱源（蒸気）</v>
      </c>
      <c r="E37" s="122" t="str">
        <f t="shared" ca="1" si="4"/>
        <v>高効率蒸気ボイラーの導入</v>
      </c>
      <c r="F37" s="228" t="str">
        <f t="shared" ca="1" si="5"/>
        <v>該当なし</v>
      </c>
      <c r="G37" s="123">
        <f t="shared" ca="1" si="1"/>
        <v>0</v>
      </c>
      <c r="H37" s="120"/>
      <c r="I37" s="119">
        <v>42</v>
      </c>
      <c r="J37" s="123" t="str">
        <f t="shared" ca="1" si="2"/>
        <v>照明</v>
      </c>
      <c r="K37" s="122" t="s">
        <v>670</v>
      </c>
      <c r="L37" s="228" t="str">
        <f ca="1">IF(VLOOKUP(I37,点検表入力エリア,L$48,FALSE)=0,"該当なし",IF(VLOOKUP(I37,点検表入力エリア,L$48,FALSE)=1,"実施（把握）していない",VLOOKUP(I37,点検表入力エリア,8,FALSE)))</f>
        <v>該当なし</v>
      </c>
      <c r="M37" s="123">
        <f t="shared" ca="1" si="3"/>
        <v>0</v>
      </c>
      <c r="N37" s="126"/>
    </row>
    <row r="38" spans="2:14" s="124" customFormat="1" ht="24" customHeight="1">
      <c r="B38" s="125"/>
      <c r="C38" s="119">
        <v>18</v>
      </c>
      <c r="D38" s="123" t="str">
        <f t="shared" ca="1" si="0"/>
        <v>熱源（蒸気）</v>
      </c>
      <c r="E38" s="122" t="str">
        <f t="shared" ca="1" si="4"/>
        <v>蒸気ボイラーの空気比の管理</v>
      </c>
      <c r="F38" s="228" t="str">
        <f ca="1">IF(VLOOKUP(C38,点検表入力エリア,F$48,FALSE)=0,"該当なし",IF(VLOOKUP(C38,点検表入力エリア,F$48,FALSE)=1,"実施（把握）していない",VLOOKUP(C38,点検表入力エリア,8,FALSE)))</f>
        <v>該当なし</v>
      </c>
      <c r="G38" s="123">
        <f t="shared" ca="1" si="1"/>
        <v>0</v>
      </c>
      <c r="H38" s="120"/>
      <c r="I38" s="119">
        <v>43</v>
      </c>
      <c r="J38" s="123" t="str">
        <f t="shared" ca="1" si="2"/>
        <v>照明</v>
      </c>
      <c r="K38" s="122" t="s">
        <v>671</v>
      </c>
      <c r="L38" s="228" t="str">
        <f ca="1">IF(VLOOKUP(I38,点検表入力エリア,L$48,FALSE)=0,"該当なし",IF(VLOOKUP(I38,点検表入力エリア,L$48,FALSE)=1,"20％未満又は把握していない",VLOOKUP(I38,点検表入力エリア,8,FALSE)))</f>
        <v>該当なし</v>
      </c>
      <c r="M38" s="123">
        <f t="shared" ca="1" si="3"/>
        <v>0</v>
      </c>
      <c r="N38" s="126"/>
    </row>
    <row r="39" spans="2:14" s="124" customFormat="1" ht="24" customHeight="1">
      <c r="B39" s="125"/>
      <c r="C39" s="119">
        <v>19</v>
      </c>
      <c r="D39" s="123" t="str">
        <f t="shared" ca="1" si="0"/>
        <v>熱源（蒸気）</v>
      </c>
      <c r="E39" s="122" t="str">
        <f t="shared" ca="1" si="4"/>
        <v>蒸気ボイラーの設定圧力の適正化</v>
      </c>
      <c r="F39" s="228" t="str">
        <f ca="1">IF(VLOOKUP(C39,点検表入力エリア,F$48,FALSE)=0,"該当なし",IF(VLOOKUP(C39,点検表入力エリア,F$48,FALSE)=1,"実施（把握）していない",VLOOKUP(C39,点検表入力エリア,8,FALSE)))</f>
        <v>該当なし</v>
      </c>
      <c r="G39" s="123">
        <f t="shared" ca="1" si="1"/>
        <v>0</v>
      </c>
      <c r="H39" s="120"/>
      <c r="I39" s="117">
        <v>44</v>
      </c>
      <c r="J39" s="123" t="str">
        <f t="shared" ca="1" si="2"/>
        <v>照明</v>
      </c>
      <c r="K39" s="122" t="s">
        <v>672</v>
      </c>
      <c r="L39" s="228" t="str">
        <f ca="1">IF(VLOOKUP(I39,点検表入力エリア,L$48,FALSE)=0,"該当なし",IF(VLOOKUP(I39,点検表入力エリア,L$48,FALSE)=1,"20％未満又は把握していない",VLOOKUP(I39,点検表入力エリア,8,FALSE)))</f>
        <v>該当なし</v>
      </c>
      <c r="M39" s="123">
        <f t="shared" ca="1" si="3"/>
        <v>0</v>
      </c>
      <c r="N39" s="126"/>
    </row>
    <row r="40" spans="2:14" s="124" customFormat="1" ht="24" customHeight="1">
      <c r="B40" s="125"/>
      <c r="C40" s="119">
        <v>20</v>
      </c>
      <c r="D40" s="123" t="str">
        <f t="shared" ca="1" si="0"/>
        <v>熱源（蒸気）</v>
      </c>
      <c r="E40" s="122" t="str">
        <f t="shared" ca="1" si="4"/>
        <v>蒸気バルブ・フランジ部の保温</v>
      </c>
      <c r="F40" s="228" t="str">
        <f ca="1">IF(VLOOKUP(C40,点検表入力エリア,F$48,FALSE)=0,"該当なし",IF(VLOOKUP(C40,点検表入力エリア,F$48,FALSE)=1,"20％未満又は把握していない",VLOOKUP(C40,点検表入力エリア,8,FALSE)))</f>
        <v>該当なし</v>
      </c>
      <c r="G40" s="123">
        <f t="shared" ca="1" si="1"/>
        <v>0</v>
      </c>
      <c r="H40" s="120"/>
      <c r="I40" s="119">
        <v>45</v>
      </c>
      <c r="J40" s="123" t="str">
        <f t="shared" ca="1" si="2"/>
        <v>ポンプ・ファン</v>
      </c>
      <c r="K40" s="122" t="s">
        <v>673</v>
      </c>
      <c r="L40" s="228" t="str">
        <f t="shared" ca="1" si="7"/>
        <v>該当なし</v>
      </c>
      <c r="M40" s="123">
        <f t="shared" ca="1" si="3"/>
        <v>0</v>
      </c>
      <c r="N40" s="126"/>
    </row>
    <row r="41" spans="2:14" s="124" customFormat="1" ht="24" customHeight="1">
      <c r="B41" s="125"/>
      <c r="C41" s="119">
        <v>21</v>
      </c>
      <c r="D41" s="123" t="str">
        <f t="shared" ca="1" si="0"/>
        <v>熱源（蒸気）</v>
      </c>
      <c r="E41" s="122" t="str">
        <f t="shared" ca="1" si="4"/>
        <v>蒸気配管・バルブ・スチームトラップからの漏れ点検</v>
      </c>
      <c r="F41" s="228" t="str">
        <f ca="1">IF(VLOOKUP(C41,点検表入力エリア,F$48,FALSE)=0,"該当なし",IF(VLOOKUP(C41,点検表入力エリア,F$48,FALSE)=1,"実施（把握）していない",VLOOKUP(C41,点検表入力エリア,8,FALSE)))</f>
        <v>該当なし</v>
      </c>
      <c r="G41" s="123">
        <f t="shared" ca="1" si="1"/>
        <v>0</v>
      </c>
      <c r="H41" s="120"/>
      <c r="I41" s="119">
        <v>46</v>
      </c>
      <c r="J41" s="123" t="str">
        <f t="shared" ca="1" si="2"/>
        <v>ポンプ・ファン</v>
      </c>
      <c r="K41" s="122" t="s">
        <v>674</v>
      </c>
      <c r="L41" s="228" t="str">
        <f ca="1">IF(VLOOKUP(I41,点検表入力エリア,L$48,FALSE)=0,"該当なし",IF(VLOOKUP(I41,点検表入力エリア,L$48,FALSE)=1,"20％未満又は把握していない",VLOOKUP(I41,点検表入力エリア,8,FALSE)))</f>
        <v>該当なし</v>
      </c>
      <c r="M41" s="123">
        <f t="shared" ca="1" si="3"/>
        <v>0</v>
      </c>
      <c r="N41" s="126"/>
    </row>
    <row r="42" spans="2:14" s="127" customFormat="1" ht="24" customHeight="1">
      <c r="B42" s="128"/>
      <c r="C42" s="117">
        <v>22</v>
      </c>
      <c r="D42" s="123" t="str">
        <f t="shared" ca="1" si="0"/>
        <v>冷却塔</v>
      </c>
      <c r="E42" s="122" t="str">
        <f t="shared" ca="1" si="4"/>
        <v>高効率冷却塔の導入</v>
      </c>
      <c r="F42" s="228" t="str">
        <f t="shared" ca="1" si="5"/>
        <v>該当なし</v>
      </c>
      <c r="G42" s="123">
        <f t="shared" ca="1" si="1"/>
        <v>0</v>
      </c>
      <c r="H42" s="120"/>
      <c r="I42" s="119">
        <v>47</v>
      </c>
      <c r="J42" s="123" t="str">
        <f t="shared" ca="1" si="2"/>
        <v>ポンプ・ファン</v>
      </c>
      <c r="K42" s="122" t="s">
        <v>675</v>
      </c>
      <c r="L42" s="228" t="str">
        <f ca="1">IF(VLOOKUP(I42,点検表入力エリア,L$48,FALSE)=0,"該当なし",IF(VLOOKUP(I42,点検表入力エリア,L$48,FALSE)=1,"20％未満又は把握していない",VLOOKUP(I42,点検表入力エリア,8,FALSE)))</f>
        <v>該当なし</v>
      </c>
      <c r="M42" s="123">
        <f t="shared" ca="1" si="3"/>
        <v>0</v>
      </c>
      <c r="N42" s="129"/>
    </row>
    <row r="43" spans="2:14" s="127" customFormat="1" ht="24" customHeight="1">
      <c r="B43" s="128"/>
      <c r="C43" s="119">
        <v>23</v>
      </c>
      <c r="D43" s="123" t="str">
        <f t="shared" ca="1" si="0"/>
        <v>空調（個別）</v>
      </c>
      <c r="E43" s="122" t="str">
        <f t="shared" ca="1" si="4"/>
        <v>高効率パッケージ形空調機の導入</v>
      </c>
      <c r="F43" s="228" t="str">
        <f t="shared" ca="1" si="5"/>
        <v>該当なし</v>
      </c>
      <c r="G43" s="123">
        <f t="shared" ca="1" si="1"/>
        <v>0</v>
      </c>
      <c r="H43" s="120"/>
      <c r="I43" s="117">
        <v>48</v>
      </c>
      <c r="J43" s="123" t="str">
        <f t="shared" ca="1" si="2"/>
        <v>給湯・給排水</v>
      </c>
      <c r="K43" s="122" t="s">
        <v>676</v>
      </c>
      <c r="L43" s="228" t="str">
        <f t="shared" ca="1" si="7"/>
        <v>該当なし</v>
      </c>
      <c r="M43" s="123">
        <f t="shared" ca="1" si="3"/>
        <v>0</v>
      </c>
      <c r="N43" s="129"/>
    </row>
    <row r="44" spans="2:14" s="127" customFormat="1" ht="24" customHeight="1">
      <c r="B44" s="128"/>
      <c r="C44" s="119">
        <v>24</v>
      </c>
      <c r="D44" s="123" t="str">
        <f t="shared" ca="1" si="0"/>
        <v>空調（中央）</v>
      </c>
      <c r="E44" s="122" t="str">
        <f t="shared" ca="1" si="4"/>
        <v>高効率空調機の導入</v>
      </c>
      <c r="F44" s="228" t="str">
        <f t="shared" ca="1" si="5"/>
        <v>該当なし</v>
      </c>
      <c r="G44" s="123">
        <f t="shared" ca="1" si="1"/>
        <v>0</v>
      </c>
      <c r="H44" s="120"/>
      <c r="I44" s="119">
        <v>49</v>
      </c>
      <c r="J44" s="123" t="str">
        <f t="shared" ca="1" si="2"/>
        <v>給湯・給排水</v>
      </c>
      <c r="K44" s="122" t="s">
        <v>677</v>
      </c>
      <c r="L44" s="228" t="str">
        <f ca="1">IF(VLOOKUP(I44,点検表入力エリア,L$48,FALSE)=0,"該当なし",IF(VLOOKUP(I44,点検表入力エリア,L$48,FALSE)=1,"20％未満又は把握していない",VLOOKUP(I44,点検表入力エリア,8,FALSE)))</f>
        <v>該当なし</v>
      </c>
      <c r="M44" s="123">
        <f t="shared" ca="1" si="3"/>
        <v>0</v>
      </c>
      <c r="N44" s="129"/>
    </row>
    <row r="45" spans="2:14" s="127" customFormat="1" ht="21">
      <c r="B45" s="128"/>
      <c r="C45" s="117">
        <v>25</v>
      </c>
      <c r="D45" s="123" t="str">
        <f t="shared" ca="1" si="0"/>
        <v>空調（中央）</v>
      </c>
      <c r="E45" s="122" t="str">
        <f t="shared" ca="1" si="4"/>
        <v>空調機の変風量システムの導入</v>
      </c>
      <c r="F45" s="228" t="str">
        <f ca="1">IF(VLOOKUP(C45,点検表入力エリア,F$48,FALSE)=0,"該当なし",IF(VLOOKUP(C45,点検表入力エリア,F$48,FALSE)=1,"20％未満又は把握していない",VLOOKUP(C45,点検表入力エリア,8,FALSE)))</f>
        <v>該当なし</v>
      </c>
      <c r="G45" s="123">
        <f t="shared" ca="1" si="1"/>
        <v>0</v>
      </c>
      <c r="H45" s="120"/>
      <c r="I45" s="119">
        <v>50</v>
      </c>
      <c r="J45" s="123" t="str">
        <f t="shared" ca="1" si="2"/>
        <v>給湯・給排水</v>
      </c>
      <c r="K45" s="122" t="s">
        <v>678</v>
      </c>
      <c r="L45" s="228" t="str">
        <f ca="1">IF(VLOOKUP(I45,点検表入力エリア,L$48,FALSE)=0,"該当なし",IF(VLOOKUP(I45,点検表入力エリア,L$48,FALSE)=1,"20％未満又は把握していない",VLOOKUP(I45,点検表入力エリア,8,FALSE)))</f>
        <v>該当なし</v>
      </c>
      <c r="M45" s="123">
        <f t="shared" ca="1" si="3"/>
        <v>0</v>
      </c>
      <c r="N45" s="129"/>
    </row>
    <row r="46" spans="2:14" s="127" customFormat="1" ht="3" customHeight="1">
      <c r="B46" s="128"/>
      <c r="C46" s="134"/>
      <c r="D46" s="135"/>
      <c r="E46" s="136"/>
      <c r="F46" s="135"/>
      <c r="G46" s="135"/>
      <c r="H46" s="133"/>
      <c r="I46" s="137"/>
      <c r="J46" s="135"/>
      <c r="K46" s="136"/>
      <c r="L46" s="135"/>
      <c r="M46" s="135"/>
      <c r="N46" s="129"/>
    </row>
    <row r="47" spans="2:14" s="209" customFormat="1" ht="5.25" customHeight="1">
      <c r="B47" s="206"/>
      <c r="C47" s="207"/>
      <c r="D47" s="207"/>
      <c r="E47" s="207"/>
      <c r="F47" s="207"/>
      <c r="G47" s="207"/>
      <c r="H47" s="207"/>
      <c r="I47" s="207"/>
      <c r="J47" s="207"/>
      <c r="K47" s="207"/>
      <c r="L47" s="207"/>
      <c r="M47" s="207"/>
      <c r="N47" s="208"/>
    </row>
    <row r="48" spans="2:14" s="127" customFormat="1" hidden="1">
      <c r="C48" s="174"/>
      <c r="D48" s="174">
        <v>2</v>
      </c>
      <c r="E48" s="174">
        <v>3</v>
      </c>
      <c r="F48" s="174">
        <v>13</v>
      </c>
      <c r="G48" s="174">
        <v>13</v>
      </c>
      <c r="H48" s="174"/>
      <c r="I48" s="174"/>
      <c r="J48" s="209">
        <v>2</v>
      </c>
      <c r="K48" s="174">
        <v>3</v>
      </c>
      <c r="L48" s="174">
        <v>13</v>
      </c>
      <c r="M48" s="174">
        <v>13</v>
      </c>
    </row>
    <row r="49" spans="2:13" s="127" customFormat="1" hidden="1">
      <c r="B49" s="174"/>
      <c r="C49" s="174"/>
      <c r="D49" s="174"/>
      <c r="E49" s="174"/>
      <c r="F49" s="174"/>
      <c r="G49" s="174"/>
      <c r="H49" s="174"/>
      <c r="I49" s="174"/>
      <c r="J49" s="174"/>
      <c r="K49" s="174"/>
      <c r="L49" s="174"/>
      <c r="M49" s="174"/>
    </row>
    <row r="50" spans="2:13" s="127" customFormat="1" hidden="1">
      <c r="C50" s="174"/>
      <c r="D50" s="174" t="s">
        <v>30</v>
      </c>
      <c r="E50" s="174"/>
      <c r="F50" s="174"/>
      <c r="G50" s="174"/>
      <c r="H50" s="174"/>
      <c r="I50" s="174"/>
      <c r="J50" s="174"/>
      <c r="K50" s="174"/>
      <c r="L50" s="174"/>
      <c r="M50" s="174"/>
    </row>
    <row r="51" spans="2:13" s="127" customFormat="1" hidden="1">
      <c r="C51" s="174"/>
      <c r="D51" s="131" t="e">
        <f ca="1">IF(VLOOKUP(C56,点検表入力エリア,D$48,FALSE)=0,OFFSET(D51,-1,0),VLOOKUP(C56,点検表入力エリア,D$48,FALSE))</f>
        <v>#N/A</v>
      </c>
      <c r="E51" s="132" t="e">
        <f ca="1">VLOOKUP(C56,点検表入力エリア,E$48,FALSE)</f>
        <v>#N/A</v>
      </c>
      <c r="F51" s="131" t="e">
        <f ca="1">IF(VLOOKUP(C56,点検表入力エリア,F$48,FALSE)=0,"該当なし",VLOOKUP(C56,点検表入力エリア,F$48,FALSE))</f>
        <v>#N/A</v>
      </c>
      <c r="G51" s="220"/>
      <c r="H51" s="174"/>
      <c r="I51" s="174"/>
      <c r="J51" s="174"/>
      <c r="K51" s="174"/>
      <c r="L51" s="174"/>
      <c r="M51" s="174"/>
    </row>
    <row r="52" spans="2:13" s="127" customFormat="1" ht="25.5" hidden="1" customHeight="1">
      <c r="B52" s="174"/>
      <c r="C52" s="174"/>
      <c r="D52" s="174"/>
      <c r="E52" s="174"/>
      <c r="F52" s="174"/>
      <c r="G52" s="174"/>
      <c r="H52" s="174"/>
      <c r="I52" s="174"/>
      <c r="J52" s="174"/>
      <c r="K52" s="174"/>
      <c r="L52" s="174"/>
      <c r="M52" s="174"/>
    </row>
    <row r="53" spans="2:13" s="127" customFormat="1" ht="25.5" customHeight="1">
      <c r="B53" s="174"/>
      <c r="C53" s="174"/>
      <c r="D53" s="174"/>
      <c r="E53" s="174"/>
      <c r="F53" s="174"/>
      <c r="G53" s="174"/>
      <c r="H53" s="174"/>
      <c r="I53" s="174"/>
      <c r="J53" s="174"/>
      <c r="K53" s="174"/>
      <c r="L53" s="174"/>
      <c r="M53" s="174"/>
    </row>
    <row r="54" spans="2:13">
      <c r="D54" s="174"/>
    </row>
    <row r="55" spans="2:13">
      <c r="D55" s="174"/>
    </row>
    <row r="56" spans="2:13">
      <c r="D56" s="174"/>
    </row>
    <row r="57" spans="2:13">
      <c r="D57" s="174"/>
    </row>
    <row r="58" spans="2:13">
      <c r="D58" s="174"/>
    </row>
    <row r="59" spans="2:13">
      <c r="D59" s="174"/>
    </row>
    <row r="60" spans="2:13">
      <c r="D60" s="174"/>
    </row>
    <row r="61" spans="2:13">
      <c r="D61" s="174"/>
    </row>
    <row r="62" spans="2:13">
      <c r="D62" s="174"/>
    </row>
    <row r="63" spans="2:13">
      <c r="D63" s="174"/>
    </row>
    <row r="64" spans="2:13">
      <c r="D64" s="174"/>
    </row>
    <row r="65" spans="4:4">
      <c r="D65" s="174"/>
    </row>
    <row r="66" spans="4:4">
      <c r="D66" s="174"/>
    </row>
    <row r="67" spans="4:4">
      <c r="D67" s="174"/>
    </row>
    <row r="68" spans="4:4">
      <c r="D68" s="174"/>
    </row>
    <row r="69" spans="4:4">
      <c r="D69" s="174"/>
    </row>
    <row r="70" spans="4:4">
      <c r="D70" s="174"/>
    </row>
    <row r="71" spans="4:4">
      <c r="D71" s="174"/>
    </row>
    <row r="72" spans="4:4">
      <c r="D72" s="174"/>
    </row>
    <row r="73" spans="4:4">
      <c r="D73" s="174"/>
    </row>
  </sheetData>
  <sheetProtection algorithmName="SHA-512" hashValue="cxAym+c14xuQ974UD/jeoT2jDkefEMbSbRmacCA0SjKieUZkrg0GDqCXuILHu755Ht0rDGVFIppC9qI6mkgWgg==" saltValue="1AjNEUzP/VBf6/DS26iHRg==" spinCount="100000" sheet="1" selectLockedCells="1"/>
  <mergeCells count="5">
    <mergeCell ref="C5:D5"/>
    <mergeCell ref="C3:M3"/>
    <mergeCell ref="C4:M4"/>
    <mergeCell ref="F5:G5"/>
    <mergeCell ref="H5:M5"/>
  </mergeCells>
  <phoneticPr fontId="2"/>
  <conditionalFormatting sqref="D51">
    <cfRule type="expression" dxfId="7" priority="2">
      <formula>D50&lt;&gt;D51</formula>
    </cfRule>
    <cfRule type="expression" dxfId="6" priority="3">
      <formula>D50=D51</formula>
    </cfRule>
  </conditionalFormatting>
  <conditionalFormatting sqref="D21:D44 J21:J44">
    <cfRule type="expression" dxfId="5" priority="1">
      <formula>D21&lt;&gt;D22</formula>
    </cfRule>
    <cfRule type="expression" dxfId="4" priority="8">
      <formula>D20&lt;&gt;D21</formula>
    </cfRule>
    <cfRule type="expression" dxfId="3" priority="9">
      <formula>D20=D21</formula>
    </cfRule>
  </conditionalFormatting>
  <conditionalFormatting sqref="D45:D46 J45:J46">
    <cfRule type="expression" dxfId="2" priority="30">
      <formula>D45&lt;&gt;D48</formula>
    </cfRule>
    <cfRule type="expression" dxfId="1" priority="31">
      <formula>D44&lt;&gt;D45</formula>
    </cfRule>
    <cfRule type="expression" dxfId="0" priority="32">
      <formula>D44=D45</formula>
    </cfRule>
  </conditionalFormatting>
  <printOptions horizontalCentered="1"/>
  <pageMargins left="0.70866141732283472" right="0.70866141732283472" top="0.74803149606299213" bottom="0.74803149606299213" header="0.31496062992125984" footer="0.31496062992125984"/>
  <pageSetup paperSize="9" scale="79" orientation="portrait" r:id="rId1"/>
  <ignoredErrors>
    <ignoredError sqref="F22:F45 L37:L45"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B1:D35"/>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17</v>
      </c>
      <c r="C5" s="312" t="str">
        <f ca="1">VLOOKUP(INT(B5),点検表入力エリア,3,FALSE)</f>
        <v>高効率蒸気ボイラーの導入</v>
      </c>
      <c r="D5" s="312"/>
    </row>
    <row r="6" spans="2:4">
      <c r="B6" s="190" t="s">
        <v>47</v>
      </c>
      <c r="C6" s="282" t="str">
        <f ca="1">VLOOKUP(INT(B5),点検表入力エリア,2,FALSE)</f>
        <v>熱源（蒸気）</v>
      </c>
      <c r="D6" s="282"/>
    </row>
    <row r="7" spans="2:4">
      <c r="B7" s="284" t="s">
        <v>48</v>
      </c>
      <c r="C7" s="295" t="s">
        <v>547</v>
      </c>
      <c r="D7" s="296"/>
    </row>
    <row r="8" spans="2:4">
      <c r="B8" s="284"/>
      <c r="C8" s="297"/>
      <c r="D8" s="298"/>
    </row>
    <row r="9" spans="2:4">
      <c r="B9" s="284"/>
      <c r="C9" s="297"/>
      <c r="D9" s="298"/>
    </row>
    <row r="10" spans="2:4">
      <c r="B10" s="301" t="s">
        <v>49</v>
      </c>
      <c r="C10" s="315" t="s">
        <v>548</v>
      </c>
      <c r="D10" s="288"/>
    </row>
    <row r="11" spans="2:4">
      <c r="B11" s="302"/>
      <c r="C11" s="316"/>
      <c r="D11" s="290"/>
    </row>
    <row r="12" spans="2:4">
      <c r="B12" s="303"/>
      <c r="C12" s="317"/>
      <c r="D12" s="318"/>
    </row>
    <row r="13" spans="2:4" ht="16.5" customHeight="1">
      <c r="B13" s="310" t="s">
        <v>50</v>
      </c>
      <c r="C13" s="140" t="s">
        <v>51</v>
      </c>
      <c r="D13" s="140" t="s">
        <v>52</v>
      </c>
    </row>
    <row r="14" spans="2:4" ht="30.75" customHeight="1">
      <c r="B14" s="310"/>
      <c r="C14" s="191" t="s">
        <v>528</v>
      </c>
      <c r="D14" s="191" t="s">
        <v>605</v>
      </c>
    </row>
    <row r="15" spans="2:4" ht="30.75" customHeight="1">
      <c r="B15" s="310"/>
      <c r="C15" s="191" t="s">
        <v>529</v>
      </c>
      <c r="D15" s="191" t="s">
        <v>549</v>
      </c>
    </row>
    <row r="16" spans="2:4" ht="30.75" customHeight="1">
      <c r="B16" s="310"/>
      <c r="C16" s="191" t="s">
        <v>530</v>
      </c>
      <c r="D16" s="191" t="s">
        <v>550</v>
      </c>
    </row>
    <row r="17" spans="2:4" ht="30.75" customHeight="1">
      <c r="B17" s="310"/>
      <c r="C17" s="191" t="s">
        <v>531</v>
      </c>
      <c r="D17" s="191" t="s">
        <v>534</v>
      </c>
    </row>
    <row r="18" spans="2:4" ht="30.75" customHeight="1">
      <c r="B18" s="310"/>
      <c r="C18" s="189" t="s">
        <v>361</v>
      </c>
      <c r="D18" s="189" t="s">
        <v>551</v>
      </c>
    </row>
    <row r="19" spans="2:4">
      <c r="B19" s="283" t="s">
        <v>552</v>
      </c>
      <c r="C19" s="311" t="s">
        <v>553</v>
      </c>
      <c r="D19" s="311"/>
    </row>
    <row r="20" spans="2:4">
      <c r="B20" s="283"/>
      <c r="C20" s="311"/>
      <c r="D20" s="311"/>
    </row>
    <row r="21" spans="2:4">
      <c r="B21" s="283"/>
      <c r="C21" s="311"/>
      <c r="D21" s="311"/>
    </row>
    <row r="22" spans="2:4">
      <c r="B22" s="283"/>
      <c r="C22" s="311"/>
      <c r="D22" s="311"/>
    </row>
    <row r="23" spans="2:4">
      <c r="B23" s="194" t="s">
        <v>554</v>
      </c>
      <c r="C23" s="331" t="s">
        <v>636</v>
      </c>
      <c r="D23" s="331"/>
    </row>
    <row r="24" spans="2:4">
      <c r="B24" s="148"/>
      <c r="C24" s="331"/>
      <c r="D24" s="331"/>
    </row>
    <row r="25" spans="2:4">
      <c r="B25" s="194" t="s">
        <v>555</v>
      </c>
      <c r="C25" s="331" t="s">
        <v>597</v>
      </c>
      <c r="D25" s="331"/>
    </row>
    <row r="26" spans="2:4">
      <c r="B26" s="148"/>
      <c r="C26" s="331"/>
      <c r="D26" s="331"/>
    </row>
    <row r="27" spans="2:4">
      <c r="B27" s="148"/>
      <c r="C27" s="331"/>
      <c r="D27" s="331"/>
    </row>
    <row r="28" spans="2:4">
      <c r="B28" s="148"/>
      <c r="C28" s="331"/>
      <c r="D28" s="331"/>
    </row>
    <row r="29" spans="2:4">
      <c r="B29" s="149"/>
      <c r="C29" s="254"/>
      <c r="D29" s="254"/>
    </row>
    <row r="35" spans="2:4">
      <c r="B35" s="151" t="s">
        <v>168</v>
      </c>
      <c r="C35" s="341" t="s">
        <v>618</v>
      </c>
      <c r="D35" s="341"/>
    </row>
  </sheetData>
  <sheetProtection algorithmName="SHA-512" hashValue="mgeBsUxRXPKdTGJhsGAHpAh349830zgdNYhbP4Q1BkD/VURIS8aGSPyPRp5P0RuRNG4GftSJqOhq7gf0lQTIgA==" saltValue="dmt5sI81pk7DySyFR/pAYg==" spinCount="100000" sheet="1" objects="1" scenarios="1" selectLockedCells="1"/>
  <mergeCells count="13">
    <mergeCell ref="C29:D29"/>
    <mergeCell ref="C35:D35"/>
    <mergeCell ref="C5:D5"/>
    <mergeCell ref="C6:D6"/>
    <mergeCell ref="B7:B9"/>
    <mergeCell ref="C7:D9"/>
    <mergeCell ref="C23:D24"/>
    <mergeCell ref="C25:D28"/>
    <mergeCell ref="B10:B12"/>
    <mergeCell ref="C10:D12"/>
    <mergeCell ref="B13:B18"/>
    <mergeCell ref="B19:B22"/>
    <mergeCell ref="C19:D2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B1:D25"/>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18</v>
      </c>
      <c r="C5" s="312" t="str">
        <f ca="1">VLOOKUP(INT(B5),点検表入力エリア,3,FALSE)</f>
        <v>蒸気ボイラーの空気比の管理</v>
      </c>
      <c r="D5" s="312"/>
    </row>
    <row r="6" spans="2:4">
      <c r="B6" s="190" t="s">
        <v>47</v>
      </c>
      <c r="C6" s="282" t="str">
        <f ca="1">VLOOKUP(INT(B5),点検表入力エリア,2,FALSE)</f>
        <v>熱源（蒸気）</v>
      </c>
      <c r="D6" s="282"/>
    </row>
    <row r="7" spans="2:4">
      <c r="B7" s="284" t="s">
        <v>48</v>
      </c>
      <c r="C7" s="295" t="s">
        <v>619</v>
      </c>
      <c r="D7" s="296"/>
    </row>
    <row r="8" spans="2:4">
      <c r="B8" s="284"/>
      <c r="C8" s="297"/>
      <c r="D8" s="298"/>
    </row>
    <row r="9" spans="2:4" ht="231.75" customHeight="1">
      <c r="B9" s="284"/>
      <c r="C9" s="297"/>
      <c r="D9" s="298"/>
    </row>
    <row r="10" spans="2:4">
      <c r="B10" s="301" t="s">
        <v>49</v>
      </c>
      <c r="C10" s="315" t="s">
        <v>267</v>
      </c>
      <c r="D10" s="288"/>
    </row>
    <row r="11" spans="2:4">
      <c r="B11" s="302"/>
      <c r="C11" s="316"/>
      <c r="D11" s="290"/>
    </row>
    <row r="12" spans="2:4">
      <c r="B12" s="303"/>
      <c r="C12" s="317"/>
      <c r="D12" s="318"/>
    </row>
    <row r="13" spans="2:4" ht="16.5" customHeight="1">
      <c r="B13" s="310" t="s">
        <v>50</v>
      </c>
      <c r="C13" s="140" t="s">
        <v>51</v>
      </c>
      <c r="D13" s="140" t="s">
        <v>52</v>
      </c>
    </row>
    <row r="14" spans="2:4" ht="30" customHeight="1">
      <c r="B14" s="310"/>
      <c r="C14" s="189" t="s">
        <v>59</v>
      </c>
      <c r="D14" s="189" t="s">
        <v>60</v>
      </c>
    </row>
    <row r="15" spans="2:4" ht="30" customHeight="1">
      <c r="B15" s="310"/>
      <c r="C15" s="189" t="s">
        <v>61</v>
      </c>
      <c r="D15" s="189" t="s">
        <v>62</v>
      </c>
    </row>
    <row r="16" spans="2:4" ht="30" customHeight="1">
      <c r="B16" s="310"/>
      <c r="C16" s="189" t="s">
        <v>336</v>
      </c>
      <c r="D16" s="189" t="s">
        <v>375</v>
      </c>
    </row>
    <row r="17" spans="2:4" ht="30" customHeight="1">
      <c r="B17" s="310"/>
      <c r="C17" s="189" t="s">
        <v>21</v>
      </c>
      <c r="D17" s="189" t="s">
        <v>479</v>
      </c>
    </row>
    <row r="18" spans="2:4" ht="13.5" customHeight="1">
      <c r="B18" s="283" t="s">
        <v>164</v>
      </c>
      <c r="C18" s="311" t="s">
        <v>196</v>
      </c>
      <c r="D18" s="311"/>
    </row>
    <row r="19" spans="2:4">
      <c r="B19" s="283"/>
      <c r="C19" s="311"/>
      <c r="D19" s="311"/>
    </row>
    <row r="20" spans="2:4">
      <c r="B20" s="283"/>
      <c r="C20" s="311"/>
      <c r="D20" s="311"/>
    </row>
    <row r="21" spans="2:4">
      <c r="B21" s="211" t="s">
        <v>576</v>
      </c>
      <c r="C21" s="330" t="s">
        <v>620</v>
      </c>
      <c r="D21" s="330"/>
    </row>
    <row r="22" spans="2:4">
      <c r="B22" s="211"/>
      <c r="C22" s="331"/>
      <c r="D22" s="331"/>
    </row>
    <row r="23" spans="2:4">
      <c r="B23" s="149"/>
      <c r="C23" s="254"/>
      <c r="D23" s="254"/>
    </row>
    <row r="24" spans="2:4">
      <c r="B24" s="149"/>
      <c r="C24" s="254"/>
      <c r="D24" s="254"/>
    </row>
    <row r="25" spans="2:4">
      <c r="B25" s="149"/>
      <c r="C25" s="254"/>
      <c r="D25" s="254"/>
    </row>
  </sheetData>
  <sheetProtection algorithmName="SHA-512" hashValue="irA59AmCR6c21FYZXQNduLvqQgmPk1UON/qeQifOQiTViygTjuIoJ/+RMN5XWGZZ5MW21dYbm1F3uSaJaJ8Z7g==" saltValue="q9qNGyof0OBNs7dW4uA42g==" spinCount="100000" sheet="1" objects="1" scenarios="1" selectLockedCells="1"/>
  <mergeCells count="14">
    <mergeCell ref="B10:B12"/>
    <mergeCell ref="C10:D12"/>
    <mergeCell ref="C5:D5"/>
    <mergeCell ref="C6:D6"/>
    <mergeCell ref="B7:B9"/>
    <mergeCell ref="C7:D8"/>
    <mergeCell ref="C9:D9"/>
    <mergeCell ref="C24:D24"/>
    <mergeCell ref="C25:D25"/>
    <mergeCell ref="B13:B17"/>
    <mergeCell ref="B18:B20"/>
    <mergeCell ref="C18:D20"/>
    <mergeCell ref="C23:D23"/>
    <mergeCell ref="C21:D2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pageSetUpPr fitToPage="1"/>
  </sheetPr>
  <dimension ref="B1:D26"/>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21.33203125" style="139" customWidth="1"/>
    <col min="4" max="4" width="50"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19</v>
      </c>
      <c r="C5" s="312" t="str">
        <f ca="1">VLOOKUP(INT(B5),点検表入力エリア,3,FALSE)</f>
        <v>蒸気ボイラーの設定圧力の適正化</v>
      </c>
      <c r="D5" s="312"/>
    </row>
    <row r="6" spans="2:4">
      <c r="B6" s="190" t="s">
        <v>47</v>
      </c>
      <c r="C6" s="282" t="str">
        <f ca="1">VLOOKUP(INT(B5),点検表入力エリア,2,FALSE)</f>
        <v>熱源（蒸気）</v>
      </c>
      <c r="D6" s="282"/>
    </row>
    <row r="7" spans="2:4">
      <c r="B7" s="284" t="s">
        <v>48</v>
      </c>
      <c r="C7" s="295" t="s">
        <v>172</v>
      </c>
      <c r="D7" s="296"/>
    </row>
    <row r="8" spans="2:4">
      <c r="B8" s="284"/>
      <c r="C8" s="297"/>
      <c r="D8" s="298"/>
    </row>
    <row r="9" spans="2:4">
      <c r="B9" s="284"/>
      <c r="C9" s="297"/>
      <c r="D9" s="298"/>
    </row>
    <row r="10" spans="2:4">
      <c r="B10" s="301" t="s">
        <v>49</v>
      </c>
      <c r="C10" s="315" t="s">
        <v>516</v>
      </c>
      <c r="D10" s="288"/>
    </row>
    <row r="11" spans="2:4">
      <c r="B11" s="302"/>
      <c r="C11" s="316"/>
      <c r="D11" s="290"/>
    </row>
    <row r="12" spans="2:4">
      <c r="B12" s="303"/>
      <c r="C12" s="317"/>
      <c r="D12" s="318"/>
    </row>
    <row r="13" spans="2:4" ht="16.5" customHeight="1">
      <c r="B13" s="310" t="s">
        <v>50</v>
      </c>
      <c r="C13" s="140" t="s">
        <v>51</v>
      </c>
      <c r="D13" s="140" t="s">
        <v>52</v>
      </c>
    </row>
    <row r="14" spans="2:4" ht="63.75" customHeight="1">
      <c r="B14" s="310"/>
      <c r="C14" s="189" t="s">
        <v>82</v>
      </c>
      <c r="D14" s="189" t="s">
        <v>419</v>
      </c>
    </row>
    <row r="15" spans="2:4" ht="33" customHeight="1">
      <c r="B15" s="310"/>
      <c r="C15" s="189" t="s">
        <v>68</v>
      </c>
      <c r="D15" s="189" t="s">
        <v>83</v>
      </c>
    </row>
    <row r="16" spans="2:4" ht="33" customHeight="1">
      <c r="B16" s="310"/>
      <c r="C16" s="189" t="s">
        <v>69</v>
      </c>
      <c r="D16" s="189" t="s">
        <v>84</v>
      </c>
    </row>
    <row r="17" spans="2:4" ht="33" customHeight="1">
      <c r="B17" s="310"/>
      <c r="C17" s="189" t="s">
        <v>418</v>
      </c>
      <c r="D17" s="189" t="s">
        <v>380</v>
      </c>
    </row>
    <row r="18" spans="2:4">
      <c r="B18" s="283" t="s">
        <v>164</v>
      </c>
      <c r="C18" s="311" t="s">
        <v>579</v>
      </c>
      <c r="D18" s="311"/>
    </row>
    <row r="19" spans="2:4">
      <c r="B19" s="283"/>
      <c r="C19" s="311"/>
      <c r="D19" s="311"/>
    </row>
    <row r="20" spans="2:4">
      <c r="B20" s="283"/>
      <c r="C20" s="311"/>
      <c r="D20" s="311"/>
    </row>
    <row r="21" spans="2:4">
      <c r="B21" s="283"/>
      <c r="C21" s="311"/>
      <c r="D21" s="311"/>
    </row>
    <row r="22" spans="2:4" ht="13.5" customHeight="1">
      <c r="B22" s="148" t="s">
        <v>576</v>
      </c>
      <c r="C22" s="330" t="s">
        <v>621</v>
      </c>
      <c r="D22" s="330"/>
    </row>
    <row r="23" spans="2:4">
      <c r="B23" s="148"/>
      <c r="C23" s="331"/>
      <c r="D23" s="331"/>
    </row>
    <row r="24" spans="2:4">
      <c r="B24" s="149"/>
      <c r="C24" s="331"/>
      <c r="D24" s="331"/>
    </row>
    <row r="25" spans="2:4">
      <c r="B25" s="149"/>
      <c r="C25" s="254"/>
      <c r="D25" s="254"/>
    </row>
    <row r="26" spans="2:4">
      <c r="B26" s="149"/>
      <c r="C26" s="254"/>
      <c r="D26" s="254"/>
    </row>
  </sheetData>
  <sheetProtection algorithmName="SHA-512" hashValue="BZlVwktocJl6yhKUd7K33znXzm/QhidqUCBX5bIJoGVDvjo1DF33pBA69syG4MEinR0TqjLs8aJCzmlDOdtNJw==" saltValue="IRkKhwlQNahGYnSrDyZnBA==" spinCount="100000" sheet="1" objects="1" scenarios="1" selectLockedCells="1"/>
  <mergeCells count="12">
    <mergeCell ref="C25:D25"/>
    <mergeCell ref="C26:D26"/>
    <mergeCell ref="B13:B17"/>
    <mergeCell ref="B18:B21"/>
    <mergeCell ref="C18:D21"/>
    <mergeCell ref="C22:D24"/>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pageSetUpPr fitToPage="1"/>
  </sheetPr>
  <dimension ref="B1:D27"/>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20</v>
      </c>
      <c r="C5" s="312" t="str">
        <f ca="1">VLOOKUP(INT(B5),点検表入力エリア,3,FALSE)</f>
        <v>蒸気バルブ・フランジ部の保温</v>
      </c>
      <c r="D5" s="312"/>
    </row>
    <row r="6" spans="2:4">
      <c r="B6" s="190" t="s">
        <v>47</v>
      </c>
      <c r="C6" s="282" t="str">
        <f ca="1">VLOOKUP(INT(B5),点検表入力エリア,2,FALSE)</f>
        <v>熱源（蒸気）</v>
      </c>
      <c r="D6" s="282"/>
    </row>
    <row r="7" spans="2:4">
      <c r="B7" s="284" t="s">
        <v>48</v>
      </c>
      <c r="C7" s="295" t="s">
        <v>521</v>
      </c>
      <c r="D7" s="296"/>
    </row>
    <row r="8" spans="2:4">
      <c r="B8" s="284"/>
      <c r="C8" s="297"/>
      <c r="D8" s="298"/>
    </row>
    <row r="9" spans="2:4">
      <c r="B9" s="284"/>
      <c r="C9" s="297"/>
      <c r="D9" s="298"/>
    </row>
    <row r="10" spans="2:4">
      <c r="B10" s="301" t="s">
        <v>49</v>
      </c>
      <c r="C10" s="315" t="s">
        <v>263</v>
      </c>
      <c r="D10" s="288"/>
    </row>
    <row r="11" spans="2:4">
      <c r="B11" s="302"/>
      <c r="C11" s="316"/>
      <c r="D11" s="290"/>
    </row>
    <row r="12" spans="2:4">
      <c r="B12" s="303"/>
      <c r="C12" s="317"/>
      <c r="D12" s="318"/>
    </row>
    <row r="13" spans="2:4" ht="16.5" customHeight="1">
      <c r="B13" s="310" t="s">
        <v>50</v>
      </c>
      <c r="C13" s="140" t="s">
        <v>51</v>
      </c>
      <c r="D13" s="140" t="s">
        <v>52</v>
      </c>
    </row>
    <row r="14" spans="2:4" ht="29.25" customHeight="1">
      <c r="B14" s="310"/>
      <c r="C14" s="191" t="s">
        <v>399</v>
      </c>
      <c r="D14" s="189" t="s">
        <v>420</v>
      </c>
    </row>
    <row r="15" spans="2:4" ht="29.25" customHeight="1">
      <c r="B15" s="310"/>
      <c r="C15" s="191" t="s">
        <v>428</v>
      </c>
      <c r="D15" s="189" t="s">
        <v>264</v>
      </c>
    </row>
    <row r="16" spans="2:4" ht="29.25" customHeight="1">
      <c r="B16" s="310"/>
      <c r="C16" s="191" t="s">
        <v>400</v>
      </c>
      <c r="D16" s="189" t="s">
        <v>265</v>
      </c>
    </row>
    <row r="17" spans="2:4" ht="29.25" customHeight="1">
      <c r="B17" s="310"/>
      <c r="C17" s="191" t="s">
        <v>401</v>
      </c>
      <c r="D17" s="189" t="s">
        <v>266</v>
      </c>
    </row>
    <row r="18" spans="2:4" ht="29.25" customHeight="1">
      <c r="B18" s="310"/>
      <c r="C18" s="189" t="s">
        <v>371</v>
      </c>
      <c r="D18" s="189" t="s">
        <v>586</v>
      </c>
    </row>
    <row r="19" spans="2:4">
      <c r="B19" s="283" t="s">
        <v>164</v>
      </c>
      <c r="C19" s="311" t="s">
        <v>581</v>
      </c>
      <c r="D19" s="311"/>
    </row>
    <row r="20" spans="2:4">
      <c r="B20" s="283"/>
      <c r="C20" s="311"/>
      <c r="D20" s="311"/>
    </row>
    <row r="21" spans="2:4">
      <c r="B21" s="283"/>
      <c r="C21" s="311"/>
      <c r="D21" s="311"/>
    </row>
    <row r="22" spans="2:4">
      <c r="B22" s="283"/>
      <c r="C22" s="311"/>
      <c r="D22" s="311"/>
    </row>
    <row r="23" spans="2:4">
      <c r="B23" s="148" t="s">
        <v>191</v>
      </c>
      <c r="C23" s="331" t="s">
        <v>198</v>
      </c>
      <c r="D23" s="331"/>
    </row>
    <row r="24" spans="2:4">
      <c r="B24" s="148"/>
      <c r="C24" s="331"/>
      <c r="D24" s="331"/>
    </row>
    <row r="25" spans="2:4">
      <c r="B25" s="149"/>
      <c r="C25" s="254"/>
      <c r="D25" s="254"/>
    </row>
    <row r="26" spans="2:4">
      <c r="B26" s="149"/>
      <c r="C26" s="254"/>
      <c r="D26" s="254"/>
    </row>
    <row r="27" spans="2:4">
      <c r="B27" s="149"/>
      <c r="C27" s="254"/>
      <c r="D27" s="254"/>
    </row>
  </sheetData>
  <sheetProtection algorithmName="SHA-512" hashValue="7cSnJ51ic34O53UgsHkB36FxioTUzYx+Qw2ub2MpDypkC5m85ygYRczXmhCaS1qqaOLvZ/beIhgDIJ3x9bS4UQ==" saltValue="M3Up5B9RBAFUttK8e5VBFg==" spinCount="100000" sheet="1" objects="1" scenarios="1" selectLockedCells="1"/>
  <mergeCells count="14">
    <mergeCell ref="C26:D26"/>
    <mergeCell ref="C27:D27"/>
    <mergeCell ref="B13:B18"/>
    <mergeCell ref="B19:B22"/>
    <mergeCell ref="C19:D22"/>
    <mergeCell ref="C23:D23"/>
    <mergeCell ref="C24:D24"/>
    <mergeCell ref="C25:D25"/>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B1:D32"/>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21</v>
      </c>
      <c r="C5" s="312" t="str">
        <f ca="1">VLOOKUP(INT(B5),点検表入力エリア,3,FALSE)</f>
        <v>蒸気配管・バルブ・スチームトラップからの漏れ点検</v>
      </c>
      <c r="D5" s="312"/>
    </row>
    <row r="6" spans="2:4">
      <c r="B6" s="190" t="s">
        <v>47</v>
      </c>
      <c r="C6" s="282" t="str">
        <f ca="1">VLOOKUP(INT(B5),点検表入力エリア,2,FALSE)</f>
        <v>熱源（蒸気）</v>
      </c>
      <c r="D6" s="282"/>
    </row>
    <row r="7" spans="2:4">
      <c r="B7" s="284" t="s">
        <v>48</v>
      </c>
      <c r="C7" s="295" t="s">
        <v>498</v>
      </c>
      <c r="D7" s="296"/>
    </row>
    <row r="8" spans="2:4">
      <c r="B8" s="284"/>
      <c r="C8" s="297"/>
      <c r="D8" s="298"/>
    </row>
    <row r="9" spans="2:4">
      <c r="B9" s="284"/>
      <c r="C9" s="297"/>
      <c r="D9" s="298"/>
    </row>
    <row r="10" spans="2:4">
      <c r="B10" s="284"/>
      <c r="C10" s="297"/>
      <c r="D10" s="298"/>
    </row>
    <row r="11" spans="2:4">
      <c r="B11" s="284"/>
      <c r="C11" s="297"/>
      <c r="D11" s="298"/>
    </row>
    <row r="12" spans="2:4">
      <c r="B12" s="284"/>
      <c r="C12" s="297"/>
      <c r="D12" s="298"/>
    </row>
    <row r="13" spans="2:4">
      <c r="B13" s="284"/>
      <c r="C13" s="297"/>
      <c r="D13" s="298"/>
    </row>
    <row r="14" spans="2:4">
      <c r="B14" s="284"/>
      <c r="C14" s="297"/>
      <c r="D14" s="298"/>
    </row>
    <row r="15" spans="2:4">
      <c r="B15" s="284"/>
      <c r="C15" s="297"/>
      <c r="D15" s="298"/>
    </row>
    <row r="16" spans="2:4">
      <c r="B16" s="284"/>
      <c r="C16" s="297"/>
      <c r="D16" s="298"/>
    </row>
    <row r="17" spans="2:4">
      <c r="B17" s="301" t="s">
        <v>49</v>
      </c>
      <c r="C17" s="315" t="s">
        <v>421</v>
      </c>
      <c r="D17" s="288"/>
    </row>
    <row r="18" spans="2:4">
      <c r="B18" s="302"/>
      <c r="C18" s="316"/>
      <c r="D18" s="290"/>
    </row>
    <row r="19" spans="2:4">
      <c r="B19" s="303"/>
      <c r="C19" s="317"/>
      <c r="D19" s="318"/>
    </row>
    <row r="20" spans="2:4" ht="16.5" customHeight="1">
      <c r="B20" s="310" t="s">
        <v>50</v>
      </c>
      <c r="C20" s="140" t="s">
        <v>51</v>
      </c>
      <c r="D20" s="140" t="s">
        <v>52</v>
      </c>
    </row>
    <row r="21" spans="2:4" ht="39" customHeight="1">
      <c r="B21" s="310"/>
      <c r="C21" s="189" t="s">
        <v>70</v>
      </c>
      <c r="D21" s="189" t="s">
        <v>85</v>
      </c>
    </row>
    <row r="22" spans="2:4" ht="39" customHeight="1">
      <c r="B22" s="310"/>
      <c r="C22" s="189" t="s">
        <v>71</v>
      </c>
      <c r="D22" s="189" t="s">
        <v>86</v>
      </c>
    </row>
    <row r="23" spans="2:4" ht="39" customHeight="1">
      <c r="B23" s="310"/>
      <c r="C23" s="189" t="s">
        <v>72</v>
      </c>
      <c r="D23" s="189" t="s">
        <v>87</v>
      </c>
    </row>
    <row r="24" spans="2:4" ht="39" customHeight="1">
      <c r="B24" s="310"/>
      <c r="C24" s="189" t="s">
        <v>336</v>
      </c>
      <c r="D24" s="189" t="s">
        <v>422</v>
      </c>
    </row>
    <row r="25" spans="2:4">
      <c r="B25" s="283" t="s">
        <v>164</v>
      </c>
      <c r="C25" s="311" t="s">
        <v>423</v>
      </c>
      <c r="D25" s="311"/>
    </row>
    <row r="26" spans="2:4">
      <c r="B26" s="283"/>
      <c r="C26" s="311"/>
      <c r="D26" s="311"/>
    </row>
    <row r="27" spans="2:4">
      <c r="B27" s="283"/>
      <c r="C27" s="311"/>
      <c r="D27" s="311"/>
    </row>
    <row r="28" spans="2:4">
      <c r="B28" s="148" t="s">
        <v>424</v>
      </c>
      <c r="C28" s="330" t="s">
        <v>414</v>
      </c>
      <c r="D28" s="330"/>
    </row>
    <row r="29" spans="2:4">
      <c r="B29" s="148"/>
      <c r="C29" s="331"/>
      <c r="D29" s="331"/>
    </row>
    <row r="30" spans="2:4">
      <c r="B30" s="149"/>
      <c r="C30" s="331"/>
      <c r="D30" s="331"/>
    </row>
    <row r="31" spans="2:4">
      <c r="B31" s="149"/>
      <c r="C31" s="254"/>
      <c r="D31" s="254"/>
    </row>
    <row r="32" spans="2:4">
      <c r="B32" s="149"/>
      <c r="C32" s="254"/>
      <c r="D32" s="254"/>
    </row>
  </sheetData>
  <sheetProtection algorithmName="SHA-512" hashValue="nQoM5KlMnrRFkpaKpwR5f14LSaq5tWciEGtQYbc3pOmFggIZeBas+DMPJaYFL2T1Uaw9LbfD0T/XipTYSAWRlQ==" saltValue="m4DQ+Kgl3kw4/xSP1bKPUw==" spinCount="100000" sheet="1" objects="1" scenarios="1" selectLockedCells="1"/>
  <mergeCells count="12">
    <mergeCell ref="C31:D31"/>
    <mergeCell ref="C32:D32"/>
    <mergeCell ref="B25:B27"/>
    <mergeCell ref="C25:D27"/>
    <mergeCell ref="C28:D30"/>
    <mergeCell ref="B20:B24"/>
    <mergeCell ref="C5:D5"/>
    <mergeCell ref="C6:D6"/>
    <mergeCell ref="B7:B16"/>
    <mergeCell ref="C7:D16"/>
    <mergeCell ref="B17:B19"/>
    <mergeCell ref="C17:D19"/>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pageSetUpPr fitToPage="1"/>
  </sheetPr>
  <dimension ref="B1:D26"/>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22</v>
      </c>
      <c r="C5" s="312" t="str">
        <f ca="1">VLOOKUP(INT(B5),点検表入力エリア,3,FALSE)</f>
        <v>高効率冷却塔の導入</v>
      </c>
      <c r="D5" s="312"/>
    </row>
    <row r="6" spans="2:4">
      <c r="B6" s="190" t="s">
        <v>47</v>
      </c>
      <c r="C6" s="282" t="str">
        <f ca="1">VLOOKUP(INT(B5),点検表入力エリア,2,FALSE)</f>
        <v>冷却塔</v>
      </c>
      <c r="D6" s="282"/>
    </row>
    <row r="7" spans="2:4">
      <c r="B7" s="284" t="s">
        <v>48</v>
      </c>
      <c r="C7" s="295" t="s">
        <v>173</v>
      </c>
      <c r="D7" s="296"/>
    </row>
    <row r="8" spans="2:4">
      <c r="B8" s="284"/>
      <c r="C8" s="297"/>
      <c r="D8" s="298"/>
    </row>
    <row r="9" spans="2:4">
      <c r="B9" s="301" t="s">
        <v>49</v>
      </c>
      <c r="C9" s="315" t="s">
        <v>653</v>
      </c>
      <c r="D9" s="288"/>
    </row>
    <row r="10" spans="2:4">
      <c r="B10" s="302"/>
      <c r="C10" s="316"/>
      <c r="D10" s="290"/>
    </row>
    <row r="11" spans="2:4">
      <c r="B11" s="303"/>
      <c r="C11" s="317"/>
      <c r="D11" s="318"/>
    </row>
    <row r="12" spans="2:4" ht="16.5" customHeight="1">
      <c r="B12" s="310" t="s">
        <v>50</v>
      </c>
      <c r="C12" s="140" t="s">
        <v>51</v>
      </c>
      <c r="D12" s="140" t="s">
        <v>52</v>
      </c>
    </row>
    <row r="13" spans="2:4" ht="27" customHeight="1">
      <c r="B13" s="310"/>
      <c r="C13" s="191" t="s">
        <v>528</v>
      </c>
      <c r="D13" s="191" t="s">
        <v>602</v>
      </c>
    </row>
    <row r="14" spans="2:4" ht="27" customHeight="1">
      <c r="B14" s="310"/>
      <c r="C14" s="191" t="s">
        <v>529</v>
      </c>
      <c r="D14" s="191" t="s">
        <v>556</v>
      </c>
    </row>
    <row r="15" spans="2:4" ht="27" customHeight="1">
      <c r="B15" s="310"/>
      <c r="C15" s="191" t="s">
        <v>530</v>
      </c>
      <c r="D15" s="191" t="s">
        <v>557</v>
      </c>
    </row>
    <row r="16" spans="2:4" ht="27" customHeight="1">
      <c r="B16" s="310"/>
      <c r="C16" s="191" t="s">
        <v>531</v>
      </c>
      <c r="D16" s="191" t="s">
        <v>534</v>
      </c>
    </row>
    <row r="17" spans="2:4" ht="27" customHeight="1">
      <c r="B17" s="310"/>
      <c r="C17" s="189" t="s">
        <v>361</v>
      </c>
      <c r="D17" s="189" t="s">
        <v>558</v>
      </c>
    </row>
    <row r="18" spans="2:4">
      <c r="B18" s="283" t="s">
        <v>425</v>
      </c>
      <c r="C18" s="311" t="s">
        <v>426</v>
      </c>
      <c r="D18" s="311"/>
    </row>
    <row r="19" spans="2:4">
      <c r="B19" s="283"/>
      <c r="C19" s="311"/>
      <c r="D19" s="311"/>
    </row>
    <row r="20" spans="2:4">
      <c r="B20" s="283"/>
      <c r="C20" s="311"/>
      <c r="D20" s="311"/>
    </row>
    <row r="21" spans="2:4">
      <c r="B21" s="283"/>
      <c r="C21" s="311"/>
      <c r="D21" s="311"/>
    </row>
    <row r="22" spans="2:4" ht="13.5" customHeight="1">
      <c r="B22" s="148" t="s">
        <v>427</v>
      </c>
      <c r="C22" s="331" t="s">
        <v>596</v>
      </c>
      <c r="D22" s="331"/>
    </row>
    <row r="23" spans="2:4">
      <c r="B23" s="149"/>
      <c r="C23" s="331"/>
      <c r="D23" s="331"/>
    </row>
    <row r="24" spans="2:4">
      <c r="B24" s="149"/>
      <c r="C24" s="331"/>
      <c r="D24" s="331"/>
    </row>
    <row r="25" spans="2:4">
      <c r="B25" s="149"/>
      <c r="C25" s="331"/>
      <c r="D25" s="331"/>
    </row>
    <row r="26" spans="2:4">
      <c r="B26" s="149"/>
      <c r="C26" s="331"/>
      <c r="D26" s="331"/>
    </row>
  </sheetData>
  <sheetProtection algorithmName="SHA-512" hashValue="gHLy2FYHE/HQluxSkpdMQK4+C65HbNfQjoMq0rXILoRSrzJ2I7iDid+Ig6UKftHLdenBx/HpDmW98x3GwrkufA==" saltValue="0lVk4n3PnqfJ4sVgGSOF/A==" spinCount="100000" sheet="1" objects="1" scenarios="1" selectLockedCells="1"/>
  <mergeCells count="10">
    <mergeCell ref="B12:B17"/>
    <mergeCell ref="B18:B21"/>
    <mergeCell ref="C18:D21"/>
    <mergeCell ref="C22:D26"/>
    <mergeCell ref="C5:D5"/>
    <mergeCell ref="C6:D6"/>
    <mergeCell ref="B7:B8"/>
    <mergeCell ref="C7:D8"/>
    <mergeCell ref="B9:B11"/>
    <mergeCell ref="C9:D11"/>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pageSetUpPr fitToPage="1"/>
  </sheetPr>
  <dimension ref="B1:D28"/>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23</v>
      </c>
      <c r="C5" s="312" t="str">
        <f ca="1">VLOOKUP(INT(B5),点検表入力エリア,3,FALSE)</f>
        <v>高効率パッケージ形空調機の導入</v>
      </c>
      <c r="D5" s="312"/>
    </row>
    <row r="6" spans="2:4">
      <c r="B6" s="190" t="s">
        <v>47</v>
      </c>
      <c r="C6" s="282" t="str">
        <f ca="1">VLOOKUP(INT(B5),点検表入力エリア,2,FALSE)</f>
        <v>空調（個別）</v>
      </c>
      <c r="D6" s="282"/>
    </row>
    <row r="7" spans="2:4">
      <c r="B7" s="284" t="s">
        <v>48</v>
      </c>
      <c r="C7" s="295" t="s">
        <v>559</v>
      </c>
      <c r="D7" s="296"/>
    </row>
    <row r="8" spans="2:4">
      <c r="B8" s="284"/>
      <c r="C8" s="297"/>
      <c r="D8" s="298"/>
    </row>
    <row r="9" spans="2:4">
      <c r="B9" s="301" t="s">
        <v>49</v>
      </c>
      <c r="C9" s="315" t="s">
        <v>560</v>
      </c>
      <c r="D9" s="288"/>
    </row>
    <row r="10" spans="2:4">
      <c r="B10" s="302"/>
      <c r="C10" s="316"/>
      <c r="D10" s="290"/>
    </row>
    <row r="11" spans="2:4">
      <c r="B11" s="303"/>
      <c r="C11" s="317"/>
      <c r="D11" s="318"/>
    </row>
    <row r="12" spans="2:4" ht="16.5" customHeight="1">
      <c r="B12" s="310" t="s">
        <v>50</v>
      </c>
      <c r="C12" s="140" t="s">
        <v>51</v>
      </c>
      <c r="D12" s="140" t="s">
        <v>52</v>
      </c>
    </row>
    <row r="13" spans="2:4" ht="30.75" customHeight="1">
      <c r="B13" s="310"/>
      <c r="C13" s="191" t="s">
        <v>528</v>
      </c>
      <c r="D13" s="191" t="s">
        <v>605</v>
      </c>
    </row>
    <row r="14" spans="2:4" ht="30.75" customHeight="1">
      <c r="B14" s="310"/>
      <c r="C14" s="191" t="s">
        <v>529</v>
      </c>
      <c r="D14" s="191" t="s">
        <v>545</v>
      </c>
    </row>
    <row r="15" spans="2:4" ht="30.75" customHeight="1">
      <c r="B15" s="310"/>
      <c r="C15" s="191" t="s">
        <v>530</v>
      </c>
      <c r="D15" s="191" t="s">
        <v>536</v>
      </c>
    </row>
    <row r="16" spans="2:4" ht="30.75" customHeight="1">
      <c r="B16" s="310"/>
      <c r="C16" s="191" t="s">
        <v>531</v>
      </c>
      <c r="D16" s="191" t="s">
        <v>534</v>
      </c>
    </row>
    <row r="17" spans="2:4" ht="30.75" customHeight="1">
      <c r="B17" s="310"/>
      <c r="C17" s="189" t="s">
        <v>361</v>
      </c>
      <c r="D17" s="189" t="s">
        <v>535</v>
      </c>
    </row>
    <row r="18" spans="2:4" ht="13.5" customHeight="1">
      <c r="B18" s="283" t="s">
        <v>561</v>
      </c>
      <c r="C18" s="311" t="s">
        <v>426</v>
      </c>
      <c r="D18" s="311"/>
    </row>
    <row r="19" spans="2:4">
      <c r="B19" s="283"/>
      <c r="C19" s="311"/>
      <c r="D19" s="311"/>
    </row>
    <row r="20" spans="2:4">
      <c r="B20" s="283"/>
      <c r="C20" s="311"/>
      <c r="D20" s="311"/>
    </row>
    <row r="21" spans="2:4">
      <c r="B21" s="283"/>
      <c r="C21" s="311"/>
      <c r="D21" s="311"/>
    </row>
    <row r="22" spans="2:4">
      <c r="B22" s="342" t="s">
        <v>562</v>
      </c>
      <c r="C22" s="344" t="s">
        <v>654</v>
      </c>
      <c r="D22" s="344"/>
    </row>
    <row r="23" spans="2:4">
      <c r="B23" s="343"/>
      <c r="C23" s="345"/>
      <c r="D23" s="345"/>
    </row>
    <row r="24" spans="2:4">
      <c r="B24" s="148" t="s">
        <v>538</v>
      </c>
      <c r="C24" s="331" t="s">
        <v>595</v>
      </c>
      <c r="D24" s="331"/>
    </row>
    <row r="25" spans="2:4">
      <c r="B25" s="148"/>
      <c r="C25" s="331"/>
      <c r="D25" s="331"/>
    </row>
    <row r="26" spans="2:4">
      <c r="B26" s="148"/>
      <c r="C26" s="331"/>
      <c r="D26" s="331"/>
    </row>
    <row r="27" spans="2:4">
      <c r="B27" s="148"/>
      <c r="C27" s="331"/>
      <c r="D27" s="331"/>
    </row>
    <row r="28" spans="2:4">
      <c r="B28" s="149"/>
      <c r="C28" s="254"/>
      <c r="D28" s="254"/>
    </row>
  </sheetData>
  <sheetProtection algorithmName="SHA-512" hashValue="nN+2hUSkvwxHYjQMlv3IHkRatLJ1Kov/sXxCtYD7pElIufzQXZSICrIS7rTakbtUiPW6pZnKQxhH8ElzxYR3Sw==" saltValue="HbrZjOalrmPDqq+ca67BbQ==" spinCount="100000" sheet="1" objects="1" scenarios="1" selectLockedCells="1"/>
  <mergeCells count="13">
    <mergeCell ref="C28:D28"/>
    <mergeCell ref="C5:D5"/>
    <mergeCell ref="C6:D6"/>
    <mergeCell ref="B7:B8"/>
    <mergeCell ref="C7:D8"/>
    <mergeCell ref="B9:B11"/>
    <mergeCell ref="C9:D11"/>
    <mergeCell ref="B12:B17"/>
    <mergeCell ref="B18:B21"/>
    <mergeCell ref="C18:D21"/>
    <mergeCell ref="B22:B23"/>
    <mergeCell ref="C22:D23"/>
    <mergeCell ref="C24:D27"/>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pageSetUpPr fitToPage="1"/>
  </sheetPr>
  <dimension ref="B1:D30"/>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24</v>
      </c>
      <c r="C5" s="312" t="str">
        <f ca="1">VLOOKUP(INT(B5),点検表入力エリア,3,FALSE)</f>
        <v>高効率空調機の導入</v>
      </c>
      <c r="D5" s="312"/>
    </row>
    <row r="6" spans="2:4">
      <c r="B6" s="190" t="s">
        <v>47</v>
      </c>
      <c r="C6" s="282" t="str">
        <f ca="1">VLOOKUP(INT(B5),点検表入力エリア,2,FALSE)</f>
        <v>空調（中央）</v>
      </c>
      <c r="D6" s="282"/>
    </row>
    <row r="7" spans="2:4">
      <c r="B7" s="284" t="s">
        <v>48</v>
      </c>
      <c r="C7" s="295" t="s">
        <v>604</v>
      </c>
      <c r="D7" s="296"/>
    </row>
    <row r="8" spans="2:4">
      <c r="B8" s="284"/>
      <c r="C8" s="297"/>
      <c r="D8" s="298"/>
    </row>
    <row r="9" spans="2:4">
      <c r="B9" s="284"/>
      <c r="C9" s="297"/>
      <c r="D9" s="298"/>
    </row>
    <row r="10" spans="2:4">
      <c r="B10" s="284"/>
      <c r="C10" s="297"/>
      <c r="D10" s="298"/>
    </row>
    <row r="11" spans="2:4">
      <c r="B11" s="301" t="s">
        <v>49</v>
      </c>
      <c r="C11" s="315" t="s">
        <v>563</v>
      </c>
      <c r="D11" s="288"/>
    </row>
    <row r="12" spans="2:4">
      <c r="B12" s="302"/>
      <c r="C12" s="316"/>
      <c r="D12" s="290"/>
    </row>
    <row r="13" spans="2:4">
      <c r="B13" s="303"/>
      <c r="C13" s="317"/>
      <c r="D13" s="318"/>
    </row>
    <row r="14" spans="2:4" ht="16.5" customHeight="1">
      <c r="B14" s="310" t="s">
        <v>50</v>
      </c>
      <c r="C14" s="140" t="s">
        <v>51</v>
      </c>
      <c r="D14" s="140" t="s">
        <v>52</v>
      </c>
    </row>
    <row r="15" spans="2:4" ht="30" customHeight="1">
      <c r="B15" s="310"/>
      <c r="C15" s="191" t="s">
        <v>528</v>
      </c>
      <c r="D15" s="191" t="s">
        <v>605</v>
      </c>
    </row>
    <row r="16" spans="2:4" ht="30" customHeight="1">
      <c r="B16" s="310"/>
      <c r="C16" s="191" t="s">
        <v>529</v>
      </c>
      <c r="D16" s="191" t="s">
        <v>564</v>
      </c>
    </row>
    <row r="17" spans="2:4" ht="30" customHeight="1">
      <c r="B17" s="310"/>
      <c r="C17" s="191" t="s">
        <v>530</v>
      </c>
      <c r="D17" s="191" t="s">
        <v>565</v>
      </c>
    </row>
    <row r="18" spans="2:4" ht="30" customHeight="1">
      <c r="B18" s="310"/>
      <c r="C18" s="191" t="s">
        <v>531</v>
      </c>
      <c r="D18" s="191" t="s">
        <v>534</v>
      </c>
    </row>
    <row r="19" spans="2:4" ht="30" customHeight="1">
      <c r="B19" s="310"/>
      <c r="C19" s="189" t="s">
        <v>361</v>
      </c>
      <c r="D19" s="189" t="s">
        <v>535</v>
      </c>
    </row>
    <row r="20" spans="2:4" ht="13.5" customHeight="1">
      <c r="B20" s="283" t="s">
        <v>539</v>
      </c>
      <c r="C20" s="311" t="s">
        <v>426</v>
      </c>
      <c r="D20" s="311"/>
    </row>
    <row r="21" spans="2:4">
      <c r="B21" s="283"/>
      <c r="C21" s="311"/>
      <c r="D21" s="311"/>
    </row>
    <row r="22" spans="2:4">
      <c r="B22" s="283"/>
      <c r="C22" s="311"/>
      <c r="D22" s="311"/>
    </row>
    <row r="23" spans="2:4">
      <c r="B23" s="283"/>
      <c r="C23" s="311"/>
      <c r="D23" s="311"/>
    </row>
    <row r="24" spans="2:4">
      <c r="B24" s="211" t="s">
        <v>562</v>
      </c>
      <c r="C24" s="330" t="s">
        <v>622</v>
      </c>
      <c r="D24" s="330"/>
    </row>
    <row r="25" spans="2:4">
      <c r="B25" s="211"/>
      <c r="C25" s="331"/>
      <c r="D25" s="331"/>
    </row>
    <row r="26" spans="2:4">
      <c r="B26" s="211" t="s">
        <v>542</v>
      </c>
      <c r="C26" s="331" t="s">
        <v>594</v>
      </c>
      <c r="D26" s="331"/>
    </row>
    <row r="27" spans="2:4">
      <c r="B27" s="211"/>
      <c r="C27" s="331"/>
      <c r="D27" s="331"/>
    </row>
    <row r="28" spans="2:4">
      <c r="B28" s="148"/>
      <c r="C28" s="331"/>
      <c r="D28" s="331"/>
    </row>
    <row r="29" spans="2:4">
      <c r="B29" s="148"/>
      <c r="C29" s="331"/>
      <c r="D29" s="331"/>
    </row>
    <row r="30" spans="2:4">
      <c r="B30" s="149"/>
      <c r="C30" s="193"/>
      <c r="D30" s="193"/>
    </row>
  </sheetData>
  <sheetProtection algorithmName="SHA-512" hashValue="zu6+3ocxZNW1pWR19GJ9bRmbQcCTP/J1JxCuGp/zicrMZ9qf0rCp7l4KkQ5Xd4dNNBnWbLxLXqy3sM/9Db0kGA==" saltValue="DE8SW164tzfWX2MXYEyW1g==" spinCount="100000" sheet="1" objects="1" scenarios="1" selectLockedCells="1"/>
  <mergeCells count="11">
    <mergeCell ref="B14:B19"/>
    <mergeCell ref="B20:B23"/>
    <mergeCell ref="C20:D23"/>
    <mergeCell ref="C24:D25"/>
    <mergeCell ref="C26:D29"/>
    <mergeCell ref="C5:D5"/>
    <mergeCell ref="C6:D6"/>
    <mergeCell ref="B7:B10"/>
    <mergeCell ref="C7: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pageSetUpPr fitToPage="1"/>
  </sheetPr>
  <dimension ref="B1:D29"/>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25</v>
      </c>
      <c r="C5" s="312" t="str">
        <f ca="1">VLOOKUP(INT(B5),点検表入力エリア,3,FALSE)</f>
        <v>空調機の変風量システムの導入</v>
      </c>
      <c r="D5" s="312"/>
    </row>
    <row r="6" spans="2:4">
      <c r="B6" s="190" t="s">
        <v>47</v>
      </c>
      <c r="C6" s="282" t="str">
        <f ca="1">VLOOKUP(INT(B5),点検表入力エリア,2,FALSE)</f>
        <v>空調（中央）</v>
      </c>
      <c r="D6" s="282"/>
    </row>
    <row r="7" spans="2:4">
      <c r="B7" s="284" t="s">
        <v>48</v>
      </c>
      <c r="C7" s="295" t="s">
        <v>603</v>
      </c>
      <c r="D7" s="296"/>
    </row>
    <row r="8" spans="2:4">
      <c r="B8" s="284"/>
      <c r="C8" s="297"/>
      <c r="D8" s="298"/>
    </row>
    <row r="9" spans="2:4">
      <c r="B9" s="284"/>
      <c r="C9" s="297"/>
      <c r="D9" s="298"/>
    </row>
    <row r="10" spans="2:4" ht="87" customHeight="1">
      <c r="B10" s="284"/>
      <c r="C10" s="297"/>
      <c r="D10" s="298"/>
    </row>
    <row r="11" spans="2:4">
      <c r="B11" s="301" t="s">
        <v>49</v>
      </c>
      <c r="C11" s="315" t="s">
        <v>655</v>
      </c>
      <c r="D11" s="288"/>
    </row>
    <row r="12" spans="2:4">
      <c r="B12" s="302"/>
      <c r="C12" s="316"/>
      <c r="D12" s="290"/>
    </row>
    <row r="13" spans="2:4">
      <c r="B13" s="303"/>
      <c r="C13" s="317"/>
      <c r="D13" s="318"/>
    </row>
    <row r="14" spans="2:4" ht="16.5" customHeight="1">
      <c r="B14" s="310" t="s">
        <v>50</v>
      </c>
      <c r="C14" s="140" t="s">
        <v>51</v>
      </c>
      <c r="D14" s="140" t="s">
        <v>52</v>
      </c>
    </row>
    <row r="15" spans="2:4" ht="25.5" customHeight="1">
      <c r="B15" s="310"/>
      <c r="C15" s="191" t="s">
        <v>399</v>
      </c>
      <c r="D15" s="189" t="s">
        <v>570</v>
      </c>
    </row>
    <row r="16" spans="2:4" ht="25.5" customHeight="1">
      <c r="B16" s="310"/>
      <c r="C16" s="191" t="s">
        <v>428</v>
      </c>
      <c r="D16" s="189" t="s">
        <v>566</v>
      </c>
    </row>
    <row r="17" spans="2:4" ht="25.5" customHeight="1">
      <c r="B17" s="310"/>
      <c r="C17" s="191" t="s">
        <v>400</v>
      </c>
      <c r="D17" s="189" t="s">
        <v>567</v>
      </c>
    </row>
    <row r="18" spans="2:4" ht="25.5" customHeight="1">
      <c r="B18" s="310"/>
      <c r="C18" s="191" t="s">
        <v>401</v>
      </c>
      <c r="D18" s="189" t="s">
        <v>568</v>
      </c>
    </row>
    <row r="19" spans="2:4" ht="25.5" customHeight="1">
      <c r="B19" s="310"/>
      <c r="C19" s="189" t="s">
        <v>585</v>
      </c>
      <c r="D19" s="189" t="s">
        <v>569</v>
      </c>
    </row>
    <row r="20" spans="2:4">
      <c r="B20" s="283" t="s">
        <v>561</v>
      </c>
      <c r="C20" s="311" t="s">
        <v>571</v>
      </c>
      <c r="D20" s="311"/>
    </row>
    <row r="21" spans="2:4">
      <c r="B21" s="283"/>
      <c r="C21" s="311"/>
      <c r="D21" s="311"/>
    </row>
    <row r="22" spans="2:4">
      <c r="B22" s="283"/>
      <c r="C22" s="311"/>
      <c r="D22" s="311"/>
    </row>
    <row r="23" spans="2:4">
      <c r="B23" s="148" t="s">
        <v>562</v>
      </c>
      <c r="C23" s="330" t="s">
        <v>622</v>
      </c>
      <c r="D23" s="330"/>
    </row>
    <row r="24" spans="2:4">
      <c r="B24" s="148"/>
      <c r="C24" s="331"/>
      <c r="D24" s="331"/>
    </row>
    <row r="25" spans="2:4">
      <c r="B25" s="148" t="s">
        <v>572</v>
      </c>
      <c r="C25" s="331" t="s">
        <v>573</v>
      </c>
      <c r="D25" s="331"/>
    </row>
    <row r="26" spans="2:4">
      <c r="B26" s="148"/>
      <c r="C26" s="331"/>
      <c r="D26" s="331"/>
    </row>
    <row r="27" spans="2:4">
      <c r="B27" s="149"/>
      <c r="C27" s="254"/>
      <c r="D27" s="254"/>
    </row>
    <row r="28" spans="2:4">
      <c r="B28" s="149"/>
      <c r="C28" s="254"/>
      <c r="D28" s="254"/>
    </row>
    <row r="29" spans="2:4">
      <c r="B29" s="149"/>
      <c r="C29" s="254"/>
      <c r="D29" s="254"/>
    </row>
  </sheetData>
  <sheetProtection algorithmName="SHA-512" hashValue="t//xdJkdtO7yo9Zsu+bt/DU9E0dmwOoyVpO2AJ2wMVATtvf8CKMkgb1nx/g+gfxvdRnOobPBAghxIuB+D78/SQ==" saltValue="VBsvhkY/dojlyfD/2HScpA==" spinCount="100000" sheet="1" objects="1" scenarios="1" selectLockedCells="1"/>
  <mergeCells count="16">
    <mergeCell ref="C28:D28"/>
    <mergeCell ref="C29:D29"/>
    <mergeCell ref="C26:D26"/>
    <mergeCell ref="C27:D27"/>
    <mergeCell ref="C25:D25"/>
    <mergeCell ref="C5:D5"/>
    <mergeCell ref="C6:D6"/>
    <mergeCell ref="B7:B10"/>
    <mergeCell ref="C7:D9"/>
    <mergeCell ref="C10:D10"/>
    <mergeCell ref="C23:D24"/>
    <mergeCell ref="B11:B13"/>
    <mergeCell ref="C11:D13"/>
    <mergeCell ref="B14:B19"/>
    <mergeCell ref="B20:B22"/>
    <mergeCell ref="C20:D2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pageSetUpPr fitToPage="1"/>
  </sheetPr>
  <dimension ref="B1:D31"/>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26</v>
      </c>
      <c r="C5" s="312" t="str">
        <f ca="1">VLOOKUP(INT(B5),点検表入力エリア,3,FALSE)</f>
        <v>居室の室内温度の適正化</v>
      </c>
      <c r="D5" s="312"/>
    </row>
    <row r="6" spans="2:4">
      <c r="B6" s="190" t="s">
        <v>47</v>
      </c>
      <c r="C6" s="282" t="str">
        <f ca="1">VLOOKUP(INT(B5),点検表入力エリア,2,FALSE)</f>
        <v>空調（共通）</v>
      </c>
      <c r="D6" s="282"/>
    </row>
    <row r="7" spans="2:4">
      <c r="B7" s="284" t="s">
        <v>48</v>
      </c>
      <c r="C7" s="295" t="s">
        <v>522</v>
      </c>
      <c r="D7" s="296"/>
    </row>
    <row r="8" spans="2:4">
      <c r="B8" s="284"/>
      <c r="C8" s="297"/>
      <c r="D8" s="298"/>
    </row>
    <row r="9" spans="2:4">
      <c r="B9" s="284"/>
      <c r="C9" s="297"/>
      <c r="D9" s="298"/>
    </row>
    <row r="10" spans="2:4">
      <c r="B10" s="284"/>
      <c r="C10" s="297"/>
      <c r="D10" s="298"/>
    </row>
    <row r="11" spans="2:4">
      <c r="B11" s="301" t="s">
        <v>49</v>
      </c>
      <c r="C11" s="315" t="s">
        <v>496</v>
      </c>
      <c r="D11" s="288"/>
    </row>
    <row r="12" spans="2:4">
      <c r="B12" s="302"/>
      <c r="C12" s="316"/>
      <c r="D12" s="290"/>
    </row>
    <row r="13" spans="2:4">
      <c r="B13" s="303"/>
      <c r="C13" s="317"/>
      <c r="D13" s="318"/>
    </row>
    <row r="14" spans="2:4" ht="16.5" customHeight="1">
      <c r="B14" s="310" t="s">
        <v>50</v>
      </c>
      <c r="C14" s="140" t="s">
        <v>51</v>
      </c>
      <c r="D14" s="140" t="s">
        <v>52</v>
      </c>
    </row>
    <row r="15" spans="2:4" ht="31.5" customHeight="1">
      <c r="B15" s="310"/>
      <c r="C15" s="189" t="s">
        <v>459</v>
      </c>
      <c r="D15" s="189" t="s">
        <v>438</v>
      </c>
    </row>
    <row r="16" spans="2:4" ht="31.5" customHeight="1">
      <c r="B16" s="310"/>
      <c r="C16" s="189" t="s">
        <v>45</v>
      </c>
      <c r="D16" s="189" t="s">
        <v>439</v>
      </c>
    </row>
    <row r="17" spans="2:4" ht="31.5" customHeight="1">
      <c r="B17" s="310"/>
      <c r="C17" s="189" t="s">
        <v>44</v>
      </c>
      <c r="D17" s="189" t="s">
        <v>440</v>
      </c>
    </row>
    <row r="18" spans="2:4" ht="31.5" customHeight="1">
      <c r="B18" s="310"/>
      <c r="C18" s="189" t="s">
        <v>37</v>
      </c>
      <c r="D18" s="189" t="s">
        <v>441</v>
      </c>
    </row>
    <row r="19" spans="2:4" ht="31.5" customHeight="1">
      <c r="B19" s="310"/>
      <c r="C19" s="189" t="s">
        <v>336</v>
      </c>
      <c r="D19" s="189" t="s">
        <v>442</v>
      </c>
    </row>
    <row r="20" spans="2:4">
      <c r="B20" s="283" t="s">
        <v>164</v>
      </c>
      <c r="C20" s="311" t="s">
        <v>497</v>
      </c>
      <c r="D20" s="311"/>
    </row>
    <row r="21" spans="2:4">
      <c r="B21" s="283"/>
      <c r="C21" s="311"/>
      <c r="D21" s="311"/>
    </row>
    <row r="22" spans="2:4">
      <c r="B22" s="283"/>
      <c r="C22" s="311"/>
      <c r="D22" s="311"/>
    </row>
    <row r="23" spans="2:4">
      <c r="B23" s="283"/>
      <c r="C23" s="311"/>
      <c r="D23" s="311"/>
    </row>
    <row r="24" spans="2:4">
      <c r="B24" s="283"/>
      <c r="C24" s="311"/>
      <c r="D24" s="311"/>
    </row>
    <row r="25" spans="2:4">
      <c r="B25" s="283"/>
      <c r="C25" s="311"/>
      <c r="D25" s="311"/>
    </row>
    <row r="26" spans="2:4">
      <c r="B26" s="148" t="s">
        <v>110</v>
      </c>
      <c r="C26" s="330" t="s">
        <v>637</v>
      </c>
      <c r="D26" s="330"/>
    </row>
    <row r="27" spans="2:4">
      <c r="B27" s="148"/>
      <c r="C27" s="331"/>
      <c r="D27" s="331"/>
    </row>
    <row r="28" spans="2:4">
      <c r="B28" s="148" t="s">
        <v>120</v>
      </c>
      <c r="C28" s="331" t="s">
        <v>414</v>
      </c>
      <c r="D28" s="331"/>
    </row>
    <row r="29" spans="2:4">
      <c r="B29" s="149"/>
      <c r="C29" s="331"/>
      <c r="D29" s="331"/>
    </row>
    <row r="30" spans="2:4">
      <c r="B30" s="149"/>
      <c r="C30" s="331"/>
      <c r="D30" s="331"/>
    </row>
    <row r="31" spans="2:4">
      <c r="B31" s="149"/>
      <c r="C31" s="254"/>
      <c r="D31" s="254"/>
    </row>
  </sheetData>
  <sheetProtection algorithmName="SHA-512" hashValue="Zkdfuvv4dscFow7yuhIX/SEzHl+9bVu9I5NyR0TeFScLZAhE4RHvfi6GXPKhgDeys/56aFMObEEkZ7bPG9hYtg==" saltValue="4pKDiPWFaRXSr/S5FSluXA==" spinCount="100000" sheet="1" objects="1" scenarios="1" selectLockedCells="1"/>
  <mergeCells count="12">
    <mergeCell ref="C31:D31"/>
    <mergeCell ref="B14:B19"/>
    <mergeCell ref="B20:B25"/>
    <mergeCell ref="C20:D25"/>
    <mergeCell ref="C28:D30"/>
    <mergeCell ref="C26:D27"/>
    <mergeCell ref="C5:D5"/>
    <mergeCell ref="C6:D6"/>
    <mergeCell ref="B7:B10"/>
    <mergeCell ref="C7: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4">
    <pageSetUpPr fitToPage="1"/>
  </sheetPr>
  <dimension ref="A1:FG63"/>
  <sheetViews>
    <sheetView zoomScaleNormal="100" zoomScaleSheetLayoutView="92" workbookViewId="0">
      <selection activeCell="I57" sqref="I57"/>
    </sheetView>
  </sheetViews>
  <sheetFormatPr defaultRowHeight="18"/>
  <cols>
    <col min="1" max="6" width="8.83203125" style="1" customWidth="1"/>
    <col min="7" max="7" width="8.83203125" style="8" customWidth="1"/>
    <col min="8" max="9" width="8.83203125" style="1" customWidth="1"/>
    <col min="10" max="15" width="8.83203125" style="63" customWidth="1"/>
    <col min="16" max="120" width="8.83203125" customWidth="1"/>
  </cols>
  <sheetData>
    <row r="1" spans="1:163" s="14" customFormat="1" ht="11.5">
      <c r="A1" s="69" t="s">
        <v>2</v>
      </c>
      <c r="B1" s="69" t="s">
        <v>3</v>
      </c>
      <c r="C1" s="69" t="s">
        <v>106</v>
      </c>
      <c r="D1" s="69" t="s">
        <v>107</v>
      </c>
      <c r="E1" s="69" t="s">
        <v>228</v>
      </c>
      <c r="F1" s="69" t="s">
        <v>229</v>
      </c>
      <c r="G1" s="69" t="s">
        <v>230</v>
      </c>
      <c r="H1" s="69" t="s">
        <v>97</v>
      </c>
      <c r="I1" s="69" t="s">
        <v>32</v>
      </c>
      <c r="J1" s="69" t="s">
        <v>205</v>
      </c>
      <c r="K1" s="69" t="s">
        <v>88</v>
      </c>
      <c r="L1" s="69" t="s">
        <v>217</v>
      </c>
      <c r="M1" s="69" t="s">
        <v>219</v>
      </c>
      <c r="N1" s="69" t="s">
        <v>38</v>
      </c>
      <c r="O1" s="69" t="s">
        <v>12</v>
      </c>
      <c r="P1" s="69" t="s">
        <v>11</v>
      </c>
      <c r="Q1" s="69" t="s">
        <v>190</v>
      </c>
      <c r="R1" s="69" t="s">
        <v>188</v>
      </c>
      <c r="S1" s="69" t="s">
        <v>97</v>
      </c>
      <c r="T1" s="69" t="s">
        <v>32</v>
      </c>
      <c r="U1" s="69" t="s">
        <v>205</v>
      </c>
      <c r="V1" s="69" t="s">
        <v>88</v>
      </c>
      <c r="W1" s="69" t="s">
        <v>217</v>
      </c>
      <c r="X1" s="69" t="s">
        <v>219</v>
      </c>
      <c r="Y1" s="69" t="s">
        <v>38</v>
      </c>
      <c r="Z1" s="69" t="s">
        <v>12</v>
      </c>
      <c r="AA1" s="69" t="s">
        <v>11</v>
      </c>
      <c r="AB1" s="69" t="s">
        <v>190</v>
      </c>
      <c r="AC1" s="69" t="s">
        <v>188</v>
      </c>
      <c r="AD1" s="69">
        <v>1</v>
      </c>
      <c r="AE1" s="69">
        <v>2</v>
      </c>
      <c r="AF1" s="69">
        <v>3</v>
      </c>
      <c r="AG1" s="69">
        <v>4</v>
      </c>
      <c r="AH1" s="69">
        <v>5</v>
      </c>
      <c r="AI1" s="69">
        <v>6</v>
      </c>
      <c r="AJ1" s="69">
        <v>7</v>
      </c>
      <c r="AK1" s="69">
        <v>8</v>
      </c>
      <c r="AL1" s="69">
        <v>9</v>
      </c>
      <c r="AM1" s="69">
        <v>10</v>
      </c>
      <c r="AN1" s="69" t="s">
        <v>463</v>
      </c>
      <c r="AO1" s="69">
        <v>1</v>
      </c>
      <c r="AP1" s="69">
        <v>2</v>
      </c>
      <c r="AQ1" s="69">
        <v>3</v>
      </c>
      <c r="AR1" s="69">
        <v>4</v>
      </c>
      <c r="AS1" s="69">
        <v>5</v>
      </c>
      <c r="AT1" s="69">
        <v>6</v>
      </c>
      <c r="AU1" s="69">
        <v>7</v>
      </c>
      <c r="AV1" s="69">
        <v>8</v>
      </c>
      <c r="AW1" s="69">
        <v>9</v>
      </c>
      <c r="AX1" s="69">
        <v>10</v>
      </c>
      <c r="AY1" s="69">
        <v>11</v>
      </c>
      <c r="AZ1" s="69">
        <v>12</v>
      </c>
      <c r="BA1" s="69">
        <v>13</v>
      </c>
      <c r="BB1" s="69">
        <v>14</v>
      </c>
      <c r="BC1" s="69">
        <v>15</v>
      </c>
      <c r="BD1" s="69">
        <v>16</v>
      </c>
      <c r="BE1" s="69">
        <v>17</v>
      </c>
      <c r="BF1" s="69">
        <v>18</v>
      </c>
      <c r="BG1" s="69">
        <v>19</v>
      </c>
      <c r="BH1" s="69">
        <v>20</v>
      </c>
      <c r="BI1" s="69" t="s">
        <v>463</v>
      </c>
      <c r="BJ1" s="69">
        <v>1</v>
      </c>
      <c r="BK1" s="69">
        <v>2</v>
      </c>
      <c r="BL1" s="69">
        <v>3</v>
      </c>
      <c r="BM1" s="69">
        <v>4</v>
      </c>
      <c r="BN1" s="69">
        <v>5</v>
      </c>
      <c r="BO1" s="69">
        <v>6</v>
      </c>
      <c r="BP1" s="69">
        <v>7</v>
      </c>
      <c r="BQ1" s="69">
        <v>8</v>
      </c>
      <c r="BR1" s="69">
        <v>9</v>
      </c>
      <c r="BS1" s="69">
        <v>10</v>
      </c>
      <c r="BT1" s="69">
        <v>11</v>
      </c>
      <c r="BU1" s="69">
        <v>12</v>
      </c>
      <c r="BV1" s="69">
        <v>13</v>
      </c>
      <c r="BW1" s="69">
        <v>14</v>
      </c>
      <c r="BX1" s="69">
        <v>15</v>
      </c>
      <c r="BY1" s="69">
        <v>16</v>
      </c>
      <c r="BZ1" s="69">
        <v>17</v>
      </c>
      <c r="CA1" s="69">
        <v>18</v>
      </c>
      <c r="CB1" s="69">
        <v>19</v>
      </c>
      <c r="CC1" s="69">
        <v>20</v>
      </c>
      <c r="CD1" s="69">
        <v>21</v>
      </c>
      <c r="CE1" s="69">
        <v>22</v>
      </c>
      <c r="CF1" s="69">
        <v>23</v>
      </c>
      <c r="CG1" s="69">
        <v>24</v>
      </c>
      <c r="CH1" s="69">
        <v>25</v>
      </c>
      <c r="CI1" s="69">
        <v>26</v>
      </c>
      <c r="CJ1" s="69">
        <v>27</v>
      </c>
      <c r="CK1" s="69">
        <v>28</v>
      </c>
      <c r="CL1" s="69">
        <v>29</v>
      </c>
      <c r="CM1" s="69">
        <v>30</v>
      </c>
      <c r="CN1" s="69">
        <v>31</v>
      </c>
      <c r="CO1" s="69">
        <v>32</v>
      </c>
      <c r="CP1" s="69">
        <v>33</v>
      </c>
      <c r="CQ1" s="69">
        <v>34</v>
      </c>
      <c r="CR1" s="69">
        <v>35</v>
      </c>
      <c r="CS1" s="69">
        <v>36</v>
      </c>
      <c r="CT1" s="69">
        <v>37</v>
      </c>
      <c r="CU1" s="69">
        <v>38</v>
      </c>
      <c r="CV1" s="69">
        <v>39</v>
      </c>
      <c r="CW1" s="69">
        <v>40</v>
      </c>
      <c r="CX1" s="69">
        <v>41</v>
      </c>
      <c r="CY1" s="69">
        <v>42</v>
      </c>
      <c r="CZ1" s="69">
        <v>43</v>
      </c>
      <c r="DA1" s="69">
        <v>44</v>
      </c>
      <c r="DB1" s="69">
        <v>45</v>
      </c>
      <c r="DC1" s="69">
        <v>46</v>
      </c>
      <c r="DD1" s="69">
        <v>47</v>
      </c>
      <c r="DE1" s="69">
        <v>48</v>
      </c>
      <c r="DF1" s="69">
        <v>49</v>
      </c>
      <c r="DG1" s="69">
        <v>50</v>
      </c>
      <c r="DH1" s="69">
        <v>1</v>
      </c>
      <c r="DI1" s="69">
        <v>2</v>
      </c>
      <c r="DJ1" s="69">
        <v>3</v>
      </c>
      <c r="DK1" s="69">
        <v>4</v>
      </c>
      <c r="DL1" s="69">
        <v>5</v>
      </c>
      <c r="DM1" s="69">
        <v>6</v>
      </c>
      <c r="DN1" s="69">
        <v>7</v>
      </c>
      <c r="DO1" s="69">
        <v>8</v>
      </c>
      <c r="DP1" s="69">
        <v>9</v>
      </c>
      <c r="DQ1" s="69">
        <v>10</v>
      </c>
      <c r="DR1" s="69">
        <v>11</v>
      </c>
      <c r="DS1" s="69">
        <v>12</v>
      </c>
      <c r="DT1" s="69">
        <v>13</v>
      </c>
      <c r="DU1" s="69">
        <v>14</v>
      </c>
      <c r="DV1" s="69">
        <v>15</v>
      </c>
      <c r="DW1" s="69">
        <v>16</v>
      </c>
      <c r="DX1" s="69">
        <v>17</v>
      </c>
      <c r="DY1" s="69">
        <v>18</v>
      </c>
      <c r="DZ1" s="69">
        <v>19</v>
      </c>
      <c r="EA1" s="69">
        <v>20</v>
      </c>
      <c r="EB1" s="69">
        <v>21</v>
      </c>
      <c r="EC1" s="69">
        <v>22</v>
      </c>
      <c r="ED1" s="69">
        <v>23</v>
      </c>
      <c r="EE1" s="69">
        <v>24</v>
      </c>
      <c r="EF1" s="69">
        <v>25</v>
      </c>
      <c r="EG1" s="69">
        <v>26</v>
      </c>
      <c r="EH1" s="69">
        <v>27</v>
      </c>
      <c r="EI1" s="69">
        <v>28</v>
      </c>
      <c r="EJ1" s="69">
        <v>29</v>
      </c>
      <c r="EK1" s="69">
        <v>30</v>
      </c>
      <c r="EL1" s="69">
        <v>31</v>
      </c>
      <c r="EM1" s="69">
        <v>32</v>
      </c>
      <c r="EN1" s="69">
        <v>33</v>
      </c>
      <c r="EO1" s="69">
        <v>34</v>
      </c>
      <c r="EP1" s="69">
        <v>35</v>
      </c>
      <c r="EQ1" s="69">
        <v>36</v>
      </c>
      <c r="ER1" s="69">
        <v>37</v>
      </c>
      <c r="ES1" s="69">
        <v>38</v>
      </c>
      <c r="ET1" s="69">
        <v>39</v>
      </c>
      <c r="EU1" s="69">
        <v>40</v>
      </c>
      <c r="EV1" s="69">
        <v>41</v>
      </c>
      <c r="EW1" s="69">
        <v>42</v>
      </c>
      <c r="EX1" s="69">
        <v>43</v>
      </c>
      <c r="EY1" s="69">
        <v>44</v>
      </c>
      <c r="EZ1" s="69">
        <v>45</v>
      </c>
      <c r="FA1" s="69">
        <v>46</v>
      </c>
      <c r="FB1" s="69">
        <v>47</v>
      </c>
      <c r="FC1" s="69">
        <v>48</v>
      </c>
      <c r="FD1" s="69">
        <v>49</v>
      </c>
      <c r="FE1" s="69">
        <v>50</v>
      </c>
      <c r="FF1" s="69" t="s">
        <v>651</v>
      </c>
      <c r="FG1" s="69" t="s">
        <v>650</v>
      </c>
    </row>
    <row r="2" spans="1:163" s="14" customFormat="1" ht="11.5">
      <c r="A2" s="64">
        <f ca="1">OFFSET(点検シート_第1区分!$E$20,MATCH(A1,点検シート_第1区分!$C$20:$C$24,0)-1,0,1,1)</f>
        <v>0</v>
      </c>
      <c r="B2" s="65">
        <f ca="1">OFFSET(点検シート_第1区分!$E$20,MATCH(B1,点検シート_第1区分!$C$20:$C$24,0)-1,0,1,1)</f>
        <v>0</v>
      </c>
      <c r="C2" s="65">
        <f ca="1">OFFSET(点検シート_第1区分!$E$20,MATCH(C1,点検シート_第1区分!$C$20:$C$24,0)-1,0,1,1)</f>
        <v>0</v>
      </c>
      <c r="D2" s="65">
        <f ca="1">OFFSET(点検シート_第1区分!$E$20,MATCH(D1,点検シート_第1区分!$C$20:$C$24,0)-1,0,1,1)</f>
        <v>0</v>
      </c>
      <c r="E2" s="65">
        <f ca="1">OFFSET(点検シート_第1区分!$E$20,MATCH(E1,点検シート_第1区分!$C$20:$C$24,0)-1,0,1,1)</f>
        <v>0</v>
      </c>
      <c r="F2" s="65">
        <f>点検シート_第1区分!J24</f>
        <v>0</v>
      </c>
      <c r="G2" s="66">
        <f>点検シート_第1区分!J20</f>
        <v>0</v>
      </c>
      <c r="H2" s="67">
        <f ca="1">IF(OFFSET(点検シート_第1区分!$Q$32,MATCH(H1,点検シート_第1区分!$D$32:$D$42,0)-1,0,1,1),IF(OFFSET(点検シート_第1区分!$E$32,MATCH(H1,点検シート_第1区分!$D$32:$D$42,0)-1,0,1,1)="5%未満",0.025,OFFSET(点検シート_第1区分!$E$32,MATCH(H1,点検シート_第1区分!$D$32:$D$42,0)-1,0,1,1)),0)</f>
        <v>0</v>
      </c>
      <c r="I2" s="67">
        <f ca="1">IF(OFFSET(点検シート_第1区分!$Q$32,MATCH(I1,点検シート_第1区分!$D$32:$D$42,0)-1,0,1,1),IF(OFFSET(点検シート_第1区分!$E$32,MATCH(I1,点検シート_第1区分!$D$32:$D$42,0)-1,0,1,1)="5%未満",0.025,OFFSET(点検シート_第1区分!$E$32,MATCH(I1,点検シート_第1区分!$D$32:$D$42,0)-1,0,1,1)),0)</f>
        <v>0</v>
      </c>
      <c r="J2" s="67">
        <f ca="1">IF(OFFSET(点検シート_第1区分!$Q$32,MATCH(J1,点検シート_第1区分!$D$32:$D$42,0)-1,0,1,1),IF(OFFSET(点検シート_第1区分!$E$32,MATCH(J1,点検シート_第1区分!$D$32:$D$42,0)-1,0,1,1)="5%未満",0.025,OFFSET(点検シート_第1区分!$E$32,MATCH(J1,点検シート_第1区分!$D$32:$D$42,0)-1,0,1,1)),0)</f>
        <v>0</v>
      </c>
      <c r="K2" s="67">
        <f ca="1">IF(OFFSET(点検シート_第1区分!$Q$32,MATCH(K1,点検シート_第1区分!$D$32:$D$42,0)-1,0,1,1),IF(OFFSET(点検シート_第1区分!$E$32,MATCH(K1,点検シート_第1区分!$D$32:$D$42,0)-1,0,1,1)="5%未満",0.025,OFFSET(点検シート_第1区分!$E$32,MATCH(K1,点検シート_第1区分!$D$32:$D$42,0)-1,0,1,1)),0)</f>
        <v>0</v>
      </c>
      <c r="L2" s="67">
        <f ca="1">IF(OFFSET(点検シート_第1区分!$Q$32,MATCH(L1,点検シート_第1区分!$D$32:$D$42,0)-1,0,1,1),IF(OFFSET(点検シート_第1区分!$E$32,MATCH(L1,点検シート_第1区分!$D$32:$D$42,0)-1,0,1,1)="5%未満",0.025,OFFSET(点検シート_第1区分!$E$32,MATCH(L1,点検シート_第1区分!$D$32:$D$42,0)-1,0,1,1)),0)</f>
        <v>0</v>
      </c>
      <c r="M2" s="67">
        <f ca="1">IF(OFFSET(点検シート_第1区分!$Q$32,MATCH(M1,点検シート_第1区分!$D$32:$D$42,0)-1,0,1,1),IF(OFFSET(点検シート_第1区分!$E$32,MATCH(M1,点検シート_第1区分!$D$32:$D$42,0)-1,0,1,1)="5%未満",0.025,OFFSET(点検シート_第1区分!$E$32,MATCH(M1,点検シート_第1区分!$D$32:$D$42,0)-1,0,1,1)),0)</f>
        <v>0</v>
      </c>
      <c r="N2" s="67">
        <f ca="1">IF(OFFSET(点検シート_第1区分!$Q$32,MATCH(N1,点検シート_第1区分!$D$32:$D$42,0)-1,0,1,1),IF(OFFSET(点検シート_第1区分!$E$32,MATCH(N1,点検シート_第1区分!$D$32:$D$42,0)-1,0,1,1)="5%未満",0.025,OFFSET(点検シート_第1区分!$E$32,MATCH(N1,点検シート_第1区分!$D$32:$D$42,0)-1,0,1,1)),0)</f>
        <v>0</v>
      </c>
      <c r="O2" s="67">
        <f ca="1">IF(OFFSET(点検シート_第1区分!$Q$32,MATCH(O1,点検シート_第1区分!$D$32:$D$42,0)-1,0,1,1),IF(OFFSET(点検シート_第1区分!$E$32,MATCH(O1,点検シート_第1区分!$D$32:$D$42,0)-1,0,1,1)="5%未満",0.025,OFFSET(点検シート_第1区分!$E$32,MATCH(O1,点検シート_第1区分!$D$32:$D$42,0)-1,0,1,1)),0)</f>
        <v>0</v>
      </c>
      <c r="P2" s="67">
        <f ca="1">IF(OFFSET(点検シート_第1区分!$Q$32,MATCH(P1,点検シート_第1区分!$D$32:$D$42,0)-1,0,1,1),IF(OFFSET(点検シート_第1区分!$E$32,MATCH(P1,点検シート_第1区分!$D$32:$D$42,0)-1,0,1,1)="5%未満",0.025,OFFSET(点検シート_第1区分!$E$32,MATCH(P1,点検シート_第1区分!$D$32:$D$42,0)-1,0,1,1)),0)</f>
        <v>0</v>
      </c>
      <c r="Q2" s="67">
        <f ca="1">IF(OFFSET(点検シート_第1区分!$Q$32,MATCH(Q1,点検シート_第1区分!$D$32:$D$42,0)-1,0,1,1),IF(OFFSET(点検シート_第1区分!$E$32,MATCH(Q1,点検シート_第1区分!$D$32:$D$42,0)-1,0,1,1)="5%未満",0.025,OFFSET(点検シート_第1区分!$E$32,MATCH(Q1,点検シート_第1区分!$D$32:$D$42,0)-1,0,1,1)),0)</f>
        <v>0</v>
      </c>
      <c r="R2" s="67">
        <f ca="1">IF(OFFSET(点検シート_第1区分!$Q$32,MATCH(R1,点検シート_第1区分!$D$32:$D$42,0)-1,0,1,1),IF(OFFSET(点検シート_第1区分!$E$32,MATCH(R1,点検シート_第1区分!$D$32:$D$42,0)-1,0,1,1)="5%未満",0.025,OFFSET(点検シート_第1区分!$E$32,MATCH(R1,点検シート_第1区分!$D$32:$D$42,0)-1,0,1,1)),0)</f>
        <v>0</v>
      </c>
      <c r="S2" s="175">
        <f ca="1">OFFSET(点検シート_第1区分!$G$32,MATCH(H1,点検シート_第1区分!$D$32:$D$42,0)-1,0,1,1)</f>
        <v>0</v>
      </c>
      <c r="T2" s="175">
        <f ca="1">OFFSET(点検シート_第1区分!$G$32,MATCH(I1,点検シート_第1区分!$D$32:$D$42,0)-1,0,1,1)</f>
        <v>0</v>
      </c>
      <c r="U2" s="175">
        <f ca="1">OFFSET(点検シート_第1区分!$G$32,MATCH(J1,点検シート_第1区分!$D$32:$D$42,0)-1,0,1,1)</f>
        <v>0</v>
      </c>
      <c r="V2" s="175">
        <f ca="1">OFFSET(点検シート_第1区分!$G$32,MATCH(K1,点検シート_第1区分!$D$32:$D$42,0)-1,0,1,1)</f>
        <v>0</v>
      </c>
      <c r="W2" s="175">
        <f ca="1">OFFSET(点検シート_第1区分!$G$32,MATCH(L1,点検シート_第1区分!$D$32:$D$42,0)-1,0,1,1)</f>
        <v>0</v>
      </c>
      <c r="X2" s="175">
        <f ca="1">OFFSET(点検シート_第1区分!$G$32,MATCH(M1,点検シート_第1区分!$D$32:$D$42,0)-1,0,1,1)</f>
        <v>0</v>
      </c>
      <c r="Y2" s="175">
        <f ca="1">OFFSET(点検シート_第1区分!$G$32,MATCH(N1,点検シート_第1区分!$D$32:$D$42,0)-1,0,1,1)</f>
        <v>0</v>
      </c>
      <c r="Z2" s="175">
        <f ca="1">OFFSET(点検シート_第1区分!$G$32,MATCH(O1,点検シート_第1区分!$D$32:$D$42,0)-1,0,1,1)</f>
        <v>0</v>
      </c>
      <c r="AA2" s="175">
        <f ca="1">OFFSET(点検シート_第1区分!$G$32,MATCH(P1,点検シート_第1区分!$D$32:$D$42,0)-1,0,1,1)</f>
        <v>0</v>
      </c>
      <c r="AB2" s="175">
        <f ca="1">OFFSET(点検シート_第1区分!$G$32,MATCH(Q1,点検シート_第1区分!$D$32:$D$42,0)-1,0,1,1)</f>
        <v>0</v>
      </c>
      <c r="AC2" s="175">
        <f ca="1">OFFSET(点検シート_第1区分!$G$32,MATCH(R1,点検シート_第1区分!$D$32:$D$42,0)-1,0,1,1)</f>
        <v>0</v>
      </c>
      <c r="AD2" s="175">
        <f ca="1">OFFSET(点検シート_第1区分!$D$49,データシート!AD1,0,1,1)</f>
        <v>0</v>
      </c>
      <c r="AE2" s="175">
        <f ca="1">OFFSET(点検シート_第1区分!$D$49,データシート!AE1,0,1,1)</f>
        <v>0</v>
      </c>
      <c r="AF2" s="175">
        <f ca="1">OFFSET(点検シート_第1区分!$D$49,データシート!AF1,0,1,1)</f>
        <v>0</v>
      </c>
      <c r="AG2" s="175">
        <f ca="1">OFFSET(点検シート_第1区分!$D$49,データシート!AG1,0,1,1)</f>
        <v>0</v>
      </c>
      <c r="AH2" s="175">
        <f ca="1">OFFSET(点検シート_第1区分!$D$49,データシート!AH1,0,1,1)</f>
        <v>0</v>
      </c>
      <c r="AI2" s="175">
        <f ca="1">OFFSET(点検シート_第1区分!$I$49,データシート!AI1-5,0,1,1)</f>
        <v>0</v>
      </c>
      <c r="AJ2" s="175">
        <f ca="1">OFFSET(点検シート_第1区分!$I$49,データシート!AJ1-5,0,1,1)</f>
        <v>0</v>
      </c>
      <c r="AK2" s="175">
        <f ca="1">OFFSET(点検シート_第1区分!$I$49,データシート!AK1-5,0,1,1)</f>
        <v>0</v>
      </c>
      <c r="AL2" s="175">
        <f ca="1">OFFSET(点検シート_第1区分!$I$49,データシート!AL1-5,0,1,1)</f>
        <v>0</v>
      </c>
      <c r="AM2" s="175">
        <f ca="1">OFFSET(点検シート_第1区分!$I$49,データシート!AM1-5,0,1,1)</f>
        <v>0</v>
      </c>
      <c r="AN2" s="175" t="str">
        <f>点検シート_第1区分!C55</f>
        <v>（書ききれない場合はここに列挙して下さい。）</v>
      </c>
      <c r="AO2" s="175">
        <f ca="1">OFFSET(点検シート_第1区分!$D$63,データシート!AO1,0,1,1)</f>
        <v>0</v>
      </c>
      <c r="AP2" s="175">
        <f ca="1">OFFSET(点検シート_第1区分!$D$63,データシート!AP1,0,1,1)</f>
        <v>0</v>
      </c>
      <c r="AQ2" s="175">
        <f ca="1">OFFSET(点検シート_第1区分!$D$63,データシート!AQ1,0,1,1)</f>
        <v>0</v>
      </c>
      <c r="AR2" s="175">
        <f ca="1">OFFSET(点検シート_第1区分!$D$63,データシート!AR1,0,1,1)</f>
        <v>0</v>
      </c>
      <c r="AS2" s="175">
        <f ca="1">OFFSET(点検シート_第1区分!$D$63,データシート!AS1,0,1,1)</f>
        <v>0</v>
      </c>
      <c r="AT2" s="175">
        <f ca="1">OFFSET(点検シート_第1区分!$D$63,データシート!AT1,0,1,1)</f>
        <v>0</v>
      </c>
      <c r="AU2" s="175">
        <f ca="1">OFFSET(点検シート_第1区分!$D$63,データシート!AU1,0,1,1)</f>
        <v>0</v>
      </c>
      <c r="AV2" s="175">
        <f ca="1">OFFSET(点検シート_第1区分!$D$63,データシート!AV1,0,1,1)</f>
        <v>0</v>
      </c>
      <c r="AW2" s="175">
        <f ca="1">OFFSET(点検シート_第1区分!$D$63,データシート!AW1,0,1,1)</f>
        <v>0</v>
      </c>
      <c r="AX2" s="175">
        <f ca="1">OFFSET(点検シート_第1区分!$D$63,データシート!AX1,0,1,1)</f>
        <v>0</v>
      </c>
      <c r="AY2" s="175">
        <f ca="1">OFFSET(点検シート_第1区分!$I$63,データシート!AY1-10,0,1,1)</f>
        <v>0</v>
      </c>
      <c r="AZ2" s="175">
        <f ca="1">OFFSET(点検シート_第1区分!$I$63,データシート!AZ1-10,0,1,1)</f>
        <v>0</v>
      </c>
      <c r="BA2" s="175">
        <f ca="1">OFFSET(点検シート_第1区分!$I$63,データシート!BA1-10,0,1,1)</f>
        <v>0</v>
      </c>
      <c r="BB2" s="175">
        <f ca="1">OFFSET(点検シート_第1区分!$I$63,データシート!BB1-10,0,1,1)</f>
        <v>0</v>
      </c>
      <c r="BC2" s="175">
        <f ca="1">OFFSET(点検シート_第1区分!$I$63,データシート!BC1-10,0,1,1)</f>
        <v>0</v>
      </c>
      <c r="BD2" s="175">
        <f ca="1">OFFSET(点検シート_第1区分!$I$63,データシート!BD1-10,0,1,1)</f>
        <v>0</v>
      </c>
      <c r="BE2" s="175">
        <f ca="1">OFFSET(点検シート_第1区分!$I$63,データシート!BE1-10,0,1,1)</f>
        <v>0</v>
      </c>
      <c r="BF2" s="175">
        <f ca="1">OFFSET(点検シート_第1区分!$I$63,データシート!BF1-10,0,1,1)</f>
        <v>0</v>
      </c>
      <c r="BG2" s="175">
        <f ca="1">OFFSET(点検シート_第1区分!$I$63,データシート!BG1-10,0,1,1)</f>
        <v>0</v>
      </c>
      <c r="BH2" s="175">
        <f ca="1">OFFSET(点検シート_第1区分!$I$63,データシート!BH1-10,0,1,1)</f>
        <v>0</v>
      </c>
      <c r="BI2" s="175" t="str">
        <f>点検シート_第1区分!C74</f>
        <v>（書ききれない場合はここに列挙して下さい。）</v>
      </c>
      <c r="BJ2" s="68">
        <f ca="1">OFFSET(点検シート_第1区分!$O$84,BJ1,0,1,1)</f>
        <v>1</v>
      </c>
      <c r="BK2" s="68">
        <f ca="1">OFFSET(点検シート_第1区分!$O$84,BK1,0,1,1)</f>
        <v>1</v>
      </c>
      <c r="BL2" s="68">
        <f ca="1">OFFSET(点検シート_第1区分!$O$84,BL1,0,1,1)</f>
        <v>1</v>
      </c>
      <c r="BM2" s="68">
        <f ca="1">OFFSET(点検シート_第1区分!$O$84,BM1,0,1,1)</f>
        <v>1</v>
      </c>
      <c r="BN2" s="68">
        <f ca="1">OFFSET(点検シート_第1区分!$O$84,BN1,0,1,1)</f>
        <v>1</v>
      </c>
      <c r="BO2" s="68">
        <f ca="1">OFFSET(点検シート_第1区分!$O$84,BO1,0,1,1)</f>
        <v>0</v>
      </c>
      <c r="BP2" s="68">
        <f ca="1">OFFSET(点検シート_第1区分!$O$84,BP1,0,1,1)</f>
        <v>0</v>
      </c>
      <c r="BQ2" s="68">
        <f ca="1">OFFSET(点検シート_第1区分!$O$84,BQ1,0,1,1)</f>
        <v>0</v>
      </c>
      <c r="BR2" s="68">
        <f ca="1">OFFSET(点検シート_第1区分!$O$84,BR1,0,1,1)</f>
        <v>0</v>
      </c>
      <c r="BS2" s="68">
        <f ca="1">OFFSET(点検シート_第1区分!$O$84,BS1,0,1,1)</f>
        <v>0</v>
      </c>
      <c r="BT2" s="68">
        <f ca="1">OFFSET(点検シート_第1区分!$O$84,BT1,0,1,1)</f>
        <v>0</v>
      </c>
      <c r="BU2" s="68">
        <f ca="1">OFFSET(点検シート_第1区分!$O$84,BU1,0,1,1)</f>
        <v>0</v>
      </c>
      <c r="BV2" s="68">
        <f ca="1">OFFSET(点検シート_第1区分!$O$84,BV1,0,1,1)</f>
        <v>0</v>
      </c>
      <c r="BW2" s="68">
        <f ca="1">OFFSET(点検シート_第1区分!$O$84,BW1,0,1,1)</f>
        <v>0</v>
      </c>
      <c r="BX2" s="68">
        <f ca="1">OFFSET(点検シート_第1区分!$O$84,BX1,0,1,1)</f>
        <v>0</v>
      </c>
      <c r="BY2" s="68">
        <f ca="1">OFFSET(点検シート_第1区分!$O$84,BY1,0,1,1)</f>
        <v>0</v>
      </c>
      <c r="BZ2" s="68">
        <f ca="1">OFFSET(点検シート_第1区分!$O$84,BZ1,0,1,1)</f>
        <v>0</v>
      </c>
      <c r="CA2" s="68">
        <f ca="1">OFFSET(点検シート_第1区分!$O$84,CA1,0,1,1)</f>
        <v>0</v>
      </c>
      <c r="CB2" s="68">
        <f ca="1">OFFSET(点検シート_第1区分!$O$84,CB1,0,1,1)</f>
        <v>0</v>
      </c>
      <c r="CC2" s="68">
        <f ca="1">OFFSET(点検シート_第1区分!$O$84,CC1,0,1,1)</f>
        <v>0</v>
      </c>
      <c r="CD2" s="68">
        <f ca="1">OFFSET(点検シート_第1区分!$O$84,CD1,0,1,1)</f>
        <v>0</v>
      </c>
      <c r="CE2" s="68">
        <f ca="1">OFFSET(点検シート_第1区分!$O$84,CE1,0,1,1)</f>
        <v>0</v>
      </c>
      <c r="CF2" s="68">
        <f ca="1">OFFSET(点検シート_第1区分!$O$84,CF1,0,1,1)</f>
        <v>0</v>
      </c>
      <c r="CG2" s="68">
        <f ca="1">OFFSET(点検シート_第1区分!$O$84,CG1,0,1,1)</f>
        <v>0</v>
      </c>
      <c r="CH2" s="68">
        <f ca="1">OFFSET(点検シート_第1区分!$O$84,CH1,0,1,1)</f>
        <v>0</v>
      </c>
      <c r="CI2" s="68">
        <f ca="1">OFFSET(点検シート_第1区分!$O$84,CI1,0,1,1)</f>
        <v>1</v>
      </c>
      <c r="CJ2" s="68">
        <f ca="1">OFFSET(点検シート_第1区分!$O$84,CJ1,0,1,1)</f>
        <v>1</v>
      </c>
      <c r="CK2" s="68">
        <f ca="1">OFFSET(点検シート_第1区分!$O$84,CK1,0,1,1)</f>
        <v>1</v>
      </c>
      <c r="CL2" s="68">
        <f ca="1">OFFSET(点検シート_第1区分!$O$84,CL1,0,1,1)</f>
        <v>1</v>
      </c>
      <c r="CM2" s="68">
        <f ca="1">OFFSET(点検シート_第1区分!$O$84,CM1,0,1,1)</f>
        <v>1</v>
      </c>
      <c r="CN2" s="68">
        <f ca="1">OFFSET(点検シート_第1区分!$O$84,CN1,0,1,1)</f>
        <v>1</v>
      </c>
      <c r="CO2" s="68">
        <f ca="1">OFFSET(点検シート_第1区分!$O$84,CO1,0,1,1)</f>
        <v>1</v>
      </c>
      <c r="CP2" s="68">
        <f ca="1">OFFSET(点検シート_第1区分!$O$84,CP1,0,1,1)</f>
        <v>1</v>
      </c>
      <c r="CQ2" s="68">
        <f ca="1">OFFSET(点検シート_第1区分!$O$84,CQ1,0,1,1)</f>
        <v>0</v>
      </c>
      <c r="CR2" s="68">
        <f ca="1">OFFSET(点検シート_第1区分!$O$84,CR1,0,1,1)</f>
        <v>0</v>
      </c>
      <c r="CS2" s="68">
        <f ca="1">OFFSET(点検シート_第1区分!$O$84,CS1,0,1,1)</f>
        <v>0</v>
      </c>
      <c r="CT2" s="68">
        <f ca="1">OFFSET(点検シート_第1区分!$O$84,CT1,0,1,1)</f>
        <v>0</v>
      </c>
      <c r="CU2" s="68">
        <f ca="1">OFFSET(点検シート_第1区分!$O$84,CU1,0,1,1)</f>
        <v>0</v>
      </c>
      <c r="CV2" s="68">
        <f ca="1">OFFSET(点検シート_第1区分!$O$84,CV1,0,1,1)</f>
        <v>0</v>
      </c>
      <c r="CW2" s="68">
        <f ca="1">OFFSET(点検シート_第1区分!$O$84,CW1,0,1,1)</f>
        <v>0</v>
      </c>
      <c r="CX2" s="68">
        <f ca="1">OFFSET(点検シート_第1区分!$O$84,CX1,0,1,1)</f>
        <v>0</v>
      </c>
      <c r="CY2" s="68">
        <f ca="1">OFFSET(点検シート_第1区分!$O$84,CY1,0,1,1)</f>
        <v>0</v>
      </c>
      <c r="CZ2" s="68">
        <f ca="1">OFFSET(点検シート_第1区分!$O$84,CZ1,0,1,1)</f>
        <v>0</v>
      </c>
      <c r="DA2" s="68">
        <f ca="1">OFFSET(点検シート_第1区分!$O$84,DA1,0,1,1)</f>
        <v>0</v>
      </c>
      <c r="DB2" s="68">
        <f ca="1">OFFSET(点検シート_第1区分!$O$84,DB1,0,1,1)</f>
        <v>0</v>
      </c>
      <c r="DC2" s="68">
        <f ca="1">OFFSET(点検シート_第1区分!$O$84,DC1,0,1,1)</f>
        <v>0</v>
      </c>
      <c r="DD2" s="68">
        <f ca="1">OFFSET(点検シート_第1区分!$O$84,DD1,0,1,1)</f>
        <v>0</v>
      </c>
      <c r="DE2" s="68">
        <f ca="1">OFFSET(点検シート_第1区分!$O$84,DE1,0,1,1)</f>
        <v>0</v>
      </c>
      <c r="DF2" s="68">
        <f ca="1">OFFSET(点検シート_第1区分!$O$84,DF1,0,1,1)</f>
        <v>0</v>
      </c>
      <c r="DG2" s="68">
        <f ca="1">OFFSET(点検シート_第1区分!$O$84,DG1,0,1,1)</f>
        <v>0</v>
      </c>
      <c r="DH2" s="68">
        <f ca="1">IF(OFFSET(点検シート_第1区分!$AQ$84,DH1,0,1,1),IF(OFFSET(点検シート_第1区分!$K$84,DH1,0,1,1)="あり",1,0),0)</f>
        <v>0</v>
      </c>
      <c r="DI2" s="68">
        <f ca="1">IF(OFFSET(点検シート_第1区分!$AQ$84,DI1,0,1,1),IF(OFFSET(点検シート_第1区分!$K$84,DI1,0,1,1)="あり",1,0),0)</f>
        <v>0</v>
      </c>
      <c r="DJ2" s="68">
        <f ca="1">IF(OFFSET(点検シート_第1区分!$AQ$84,DJ1,0,1,1),IF(OFFSET(点検シート_第1区分!$K$84,DJ1,0,1,1)="あり",1,0),0)</f>
        <v>0</v>
      </c>
      <c r="DK2" s="68">
        <f ca="1">IF(OFFSET(点検シート_第1区分!$AQ$84,DK1,0,1,1),IF(OFFSET(点検シート_第1区分!$K$84,DK1,0,1,1)="あり",1,0),0)</f>
        <v>0</v>
      </c>
      <c r="DL2" s="68">
        <f ca="1">IF(OFFSET(点検シート_第1区分!$AQ$84,DL1,0,1,1),IF(OFFSET(点検シート_第1区分!$K$84,DL1,0,1,1)="あり",1,0),0)</f>
        <v>0</v>
      </c>
      <c r="DM2" s="68">
        <f ca="1">IF(OFFSET(点検シート_第1区分!$AQ$84,DM1,0,1,1),IF(OFFSET(点検シート_第1区分!$K$84,DM1,0,1,1)="あり",1,0),0)</f>
        <v>0</v>
      </c>
      <c r="DN2" s="68">
        <f ca="1">IF(OFFSET(点検シート_第1区分!$AQ$84,DN1,0,1,1),IF(OFFSET(点検シート_第1区分!$K$84,DN1,0,1,1)="あり",1,0),0)</f>
        <v>0</v>
      </c>
      <c r="DO2" s="68">
        <f ca="1">IF(OFFSET(点検シート_第1区分!$AQ$84,DO1,0,1,1),IF(OFFSET(点検シート_第1区分!$K$84,DO1,0,1,1)="あり",1,0),0)</f>
        <v>0</v>
      </c>
      <c r="DP2" s="68">
        <f ca="1">IF(OFFSET(点検シート_第1区分!$AQ$84,DP1,0,1,1),IF(OFFSET(点検シート_第1区分!$K$84,DP1,0,1,1)="あり",1,0),0)</f>
        <v>0</v>
      </c>
      <c r="DQ2" s="68">
        <f ca="1">IF(OFFSET(点検シート_第1区分!$AQ$84,DQ1,0,1,1),IF(OFFSET(点検シート_第1区分!$K$84,DQ1,0,1,1)="あり",1,0),0)</f>
        <v>0</v>
      </c>
      <c r="DR2" s="68">
        <f ca="1">IF(OFFSET(点検シート_第1区分!$AQ$84,DR1,0,1,1),IF(OFFSET(点検シート_第1区分!$K$84,DR1,0,1,1)="あり",1,0),0)</f>
        <v>0</v>
      </c>
      <c r="DS2" s="68">
        <f ca="1">IF(OFFSET(点検シート_第1区分!$AQ$84,DS1,0,1,1),IF(OFFSET(点検シート_第1区分!$K$84,DS1,0,1,1)="あり",1,0),0)</f>
        <v>0</v>
      </c>
      <c r="DT2" s="68">
        <f ca="1">IF(OFFSET(点検シート_第1区分!$AQ$84,DT1,0,1,1),IF(OFFSET(点検シート_第1区分!$K$84,DT1,0,1,1)="あり",1,0),0)</f>
        <v>0</v>
      </c>
      <c r="DU2" s="68">
        <f ca="1">IF(OFFSET(点検シート_第1区分!$AQ$84,DU1,0,1,1),IF(OFFSET(点検シート_第1区分!$K$84,DU1,0,1,1)="あり",1,0),0)</f>
        <v>0</v>
      </c>
      <c r="DV2" s="68">
        <f ca="1">IF(OFFSET(点検シート_第1区分!$AQ$84,DV1,0,1,1),IF(OFFSET(点検シート_第1区分!$K$84,DV1,0,1,1)="あり",1,0),0)</f>
        <v>0</v>
      </c>
      <c r="DW2" s="68">
        <f ca="1">IF(OFFSET(点検シート_第1区分!$AQ$84,DW1,0,1,1),IF(OFFSET(点検シート_第1区分!$K$84,DW1,0,1,1)="あり",1,0),0)</f>
        <v>0</v>
      </c>
      <c r="DX2" s="68">
        <f ca="1">IF(OFFSET(点検シート_第1区分!$AQ$84,DX1,0,1,1),IF(OFFSET(点検シート_第1区分!$K$84,DX1,0,1,1)="あり",1,0),0)</f>
        <v>0</v>
      </c>
      <c r="DY2" s="68">
        <f ca="1">IF(OFFSET(点検シート_第1区分!$AQ$84,DY1,0,1,1),IF(OFFSET(点検シート_第1区分!$K$84,DY1,0,1,1)="あり",1,0),0)</f>
        <v>0</v>
      </c>
      <c r="DZ2" s="68">
        <f ca="1">IF(OFFSET(点検シート_第1区分!$AQ$84,DZ1,0,1,1),IF(OFFSET(点検シート_第1区分!$K$84,DZ1,0,1,1)="あり",1,0),0)</f>
        <v>0</v>
      </c>
      <c r="EA2" s="68">
        <f ca="1">IF(OFFSET(点検シート_第1区分!$AQ$84,EA1,0,1,1),IF(OFFSET(点検シート_第1区分!$K$84,EA1,0,1,1)="あり",1,0),0)</f>
        <v>0</v>
      </c>
      <c r="EB2" s="68">
        <f ca="1">IF(OFFSET(点検シート_第1区分!$AQ$84,EB1,0,1,1),IF(OFFSET(点検シート_第1区分!$K$84,EB1,0,1,1)="あり",1,0),0)</f>
        <v>0</v>
      </c>
      <c r="EC2" s="68">
        <f ca="1">IF(OFFSET(点検シート_第1区分!$AQ$84,EC1,0,1,1),IF(OFFSET(点検シート_第1区分!$K$84,EC1,0,1,1)="あり",1,0),0)</f>
        <v>0</v>
      </c>
      <c r="ED2" s="68">
        <f ca="1">IF(OFFSET(点検シート_第1区分!$AQ$84,ED1,0,1,1),IF(OFFSET(点検シート_第1区分!$K$84,ED1,0,1,1)="あり",1,0),0)</f>
        <v>0</v>
      </c>
      <c r="EE2" s="68">
        <f ca="1">IF(OFFSET(点検シート_第1区分!$AQ$84,EE1,0,1,1),IF(OFFSET(点検シート_第1区分!$K$84,EE1,0,1,1)="あり",1,0),0)</f>
        <v>0</v>
      </c>
      <c r="EF2" s="68">
        <f ca="1">IF(OFFSET(点検シート_第1区分!$AQ$84,EF1,0,1,1),IF(OFFSET(点検シート_第1区分!$K$84,EF1,0,1,1)="あり",1,0),0)</f>
        <v>0</v>
      </c>
      <c r="EG2" s="68">
        <f ca="1">IF(OFFSET(点検シート_第1区分!$AQ$84,EG1,0,1,1),IF(OFFSET(点検シート_第1区分!$K$84,EG1,0,1,1)="あり",1,0),0)</f>
        <v>0</v>
      </c>
      <c r="EH2" s="68">
        <f ca="1">IF(OFFSET(点検シート_第1区分!$AQ$84,EH1,0,1,1),IF(OFFSET(点検シート_第1区分!$K$84,EH1,0,1,1)="あり",1,0),0)</f>
        <v>0</v>
      </c>
      <c r="EI2" s="68">
        <f ca="1">IF(OFFSET(点検シート_第1区分!$AQ$84,EI1,0,1,1),IF(OFFSET(点検シート_第1区分!$K$84,EI1,0,1,1)="あり",1,0),0)</f>
        <v>0</v>
      </c>
      <c r="EJ2" s="68">
        <f ca="1">IF(OFFSET(点検シート_第1区分!$AQ$84,EJ1,0,1,1),IF(OFFSET(点検シート_第1区分!$K$84,EJ1,0,1,1)="あり",1,0),0)</f>
        <v>0</v>
      </c>
      <c r="EK2" s="68">
        <f ca="1">IF(OFFSET(点検シート_第1区分!$AQ$84,EK1,0,1,1),IF(OFFSET(点検シート_第1区分!$K$84,EK1,0,1,1)="あり",1,0),0)</f>
        <v>0</v>
      </c>
      <c r="EL2" s="68">
        <f ca="1">IF(OFFSET(点検シート_第1区分!$AQ$84,EL1,0,1,1),IF(OFFSET(点検シート_第1区分!$K$84,EL1,0,1,1)="あり",1,0),0)</f>
        <v>0</v>
      </c>
      <c r="EM2" s="68">
        <f ca="1">IF(OFFSET(点検シート_第1区分!$AQ$84,EM1,0,1,1),IF(OFFSET(点検シート_第1区分!$K$84,EM1,0,1,1)="あり",1,0),0)</f>
        <v>0</v>
      </c>
      <c r="EN2" s="68">
        <f ca="1">IF(OFFSET(点検シート_第1区分!$AQ$84,EN1,0,1,1),IF(OFFSET(点検シート_第1区分!$K$84,EN1,0,1,1)="あり",1,0),0)</f>
        <v>0</v>
      </c>
      <c r="EO2" s="68">
        <f ca="1">IF(OFFSET(点検シート_第1区分!$AQ$84,EO1,0,1,1),IF(OFFSET(点検シート_第1区分!$K$84,EO1,0,1,1)="あり",1,0),0)</f>
        <v>0</v>
      </c>
      <c r="EP2" s="68">
        <f ca="1">IF(OFFSET(点検シート_第1区分!$AQ$84,EP1,0,1,1),IF(OFFSET(点検シート_第1区分!$K$84,EP1,0,1,1)="あり",1,0),0)</f>
        <v>0</v>
      </c>
      <c r="EQ2" s="68">
        <f ca="1">IF(OFFSET(点検シート_第1区分!$AQ$84,EQ1,0,1,1),IF(OFFSET(点検シート_第1区分!$K$84,EQ1,0,1,1)="あり",1,0),0)</f>
        <v>0</v>
      </c>
      <c r="ER2" s="68">
        <f ca="1">IF(OFFSET(点検シート_第1区分!$AQ$84,ER1,0,1,1),IF(OFFSET(点検シート_第1区分!$K$84,ER1,0,1,1)="あり",1,0),0)</f>
        <v>0</v>
      </c>
      <c r="ES2" s="68">
        <f ca="1">IF(OFFSET(点検シート_第1区分!$AQ$84,ES1,0,1,1),IF(OFFSET(点検シート_第1区分!$K$84,ES1,0,1,1)="あり",1,0),0)</f>
        <v>0</v>
      </c>
      <c r="ET2" s="68">
        <f ca="1">IF(OFFSET(点検シート_第1区分!$AQ$84,ET1,0,1,1),IF(OFFSET(点検シート_第1区分!$K$84,ET1,0,1,1)="あり",1,0),0)</f>
        <v>0</v>
      </c>
      <c r="EU2" s="68">
        <f ca="1">IF(OFFSET(点検シート_第1区分!$AQ$84,EU1,0,1,1),IF(OFFSET(点検シート_第1区分!$K$84,EU1,0,1,1)="あり",1,0),0)</f>
        <v>0</v>
      </c>
      <c r="EV2" s="68">
        <f ca="1">IF(OFFSET(点検シート_第1区分!$AQ$84,EV1,0,1,1),IF(OFFSET(点検シート_第1区分!$K$84,EV1,0,1,1)="あり",1,0),0)</f>
        <v>0</v>
      </c>
      <c r="EW2" s="68">
        <f ca="1">IF(OFFSET(点検シート_第1区分!$AQ$84,EW1,0,1,1),IF(OFFSET(点検シート_第1区分!$K$84,EW1,0,1,1)="あり",1,0),0)</f>
        <v>0</v>
      </c>
      <c r="EX2" s="68">
        <f ca="1">IF(OFFSET(点検シート_第1区分!$AQ$84,EX1,0,1,1),IF(OFFSET(点検シート_第1区分!$K$84,EX1,0,1,1)="あり",1,0),0)</f>
        <v>0</v>
      </c>
      <c r="EY2" s="68">
        <f ca="1">IF(OFFSET(点検シート_第1区分!$AQ$84,EY1,0,1,1),IF(OFFSET(点検シート_第1区分!$K$84,EY1,0,1,1)="あり",1,0),0)</f>
        <v>0</v>
      </c>
      <c r="EZ2" s="68">
        <f ca="1">IF(OFFSET(点検シート_第1区分!$AQ$84,EZ1,0,1,1),IF(OFFSET(点検シート_第1区分!$K$84,EZ1,0,1,1)="あり",1,0),0)</f>
        <v>0</v>
      </c>
      <c r="FA2" s="68">
        <f ca="1">IF(OFFSET(点検シート_第1区分!$AQ$84,FA1,0,1,1),IF(OFFSET(点検シート_第1区分!$K$84,FA1,0,1,1)="あり",1,0),0)</f>
        <v>0</v>
      </c>
      <c r="FB2" s="68">
        <f ca="1">IF(OFFSET(点検シート_第1区分!$AQ$84,FB1,0,1,1),IF(OFFSET(点検シート_第1区分!$K$84,FB1,0,1,1)="あり",1,0),0)</f>
        <v>0</v>
      </c>
      <c r="FC2" s="68">
        <f ca="1">IF(OFFSET(点検シート_第1区分!$AQ$84,FC1,0,1,1),IF(OFFSET(点検シート_第1区分!$K$84,FC1,0,1,1)="あり",1,0),0)</f>
        <v>0</v>
      </c>
      <c r="FD2" s="68">
        <f ca="1">IF(OFFSET(点検シート_第1区分!$AQ$84,FD1,0,1,1),IF(OFFSET(点検シート_第1区分!$K$84,FD1,0,1,1)="あり",1,0),0)</f>
        <v>0</v>
      </c>
      <c r="FE2" s="68">
        <f ca="1">IF(OFFSET(点検シート_第1区分!$AQ$84,FE1,0,1,1),IF(OFFSET(点検シート_第1区分!$K$84,FE1,0,1,1)="あり",1,0),0)</f>
        <v>0</v>
      </c>
      <c r="FF2" s="68">
        <f>点検シート_第1区分!C141</f>
        <v>0</v>
      </c>
      <c r="FG2" s="68">
        <f>点検シート_第1区分!C146</f>
        <v>0</v>
      </c>
    </row>
    <row r="3" spans="1:163" s="14" customFormat="1" ht="11.5">
      <c r="H3" s="14" t="s">
        <v>231</v>
      </c>
      <c r="S3" s="14" t="s">
        <v>460</v>
      </c>
      <c r="AD3" s="14" t="s">
        <v>461</v>
      </c>
      <c r="AO3" s="14" t="s">
        <v>462</v>
      </c>
      <c r="BJ3" s="14" t="s">
        <v>232</v>
      </c>
      <c r="CX3" s="14" t="s">
        <v>233</v>
      </c>
    </row>
    <row r="4" spans="1:163" s="14" customFormat="1" ht="11.5"/>
    <row r="5" spans="1:163" s="63" customFormat="1" ht="19.5" customHeight="1">
      <c r="A5" s="1"/>
      <c r="B5" s="63" t="s">
        <v>7</v>
      </c>
      <c r="F5" s="1"/>
      <c r="G5" s="4" t="s">
        <v>5</v>
      </c>
      <c r="H5" s="1"/>
      <c r="I5" s="1"/>
      <c r="K5" s="1" t="s">
        <v>27</v>
      </c>
      <c r="L5" s="1"/>
      <c r="P5"/>
      <c r="Q5"/>
      <c r="R5"/>
      <c r="S5"/>
      <c r="T5"/>
      <c r="U5"/>
      <c r="V5"/>
    </row>
    <row r="6" spans="1:163" s="63" customFormat="1" ht="21.75" customHeight="1">
      <c r="A6" s="5"/>
      <c r="B6" s="219" t="s">
        <v>8</v>
      </c>
      <c r="C6" s="219" t="s">
        <v>33</v>
      </c>
      <c r="D6" s="219" t="s">
        <v>34</v>
      </c>
      <c r="E6" s="219" t="s">
        <v>31</v>
      </c>
      <c r="F6" s="1"/>
      <c r="G6" s="6">
        <v>1</v>
      </c>
      <c r="H6" s="3" t="str">
        <f t="shared" ref="H6:H55" ca="1" si="0">IF(LEFT(VLOOKUP($G6,点検表入力エリア,H$56,FALSE),2)="空調","空調",IF(VLOOKUP($G6,点検表入力エリア,H$56,FALSE)=0,OFFSET(H6,-1,0),VLOOKUP($G6,点検表入力エリア,H$56,FALSE)))</f>
        <v>一般管理</v>
      </c>
      <c r="I6" s="2">
        <f ca="1">VLOOKUP($G6,点検表入力エリア,I$56,FALSE)</f>
        <v>1</v>
      </c>
      <c r="K6" s="55">
        <v>5</v>
      </c>
      <c r="L6" s="15" t="s">
        <v>22</v>
      </c>
      <c r="P6"/>
      <c r="Q6"/>
      <c r="R6"/>
      <c r="S6"/>
      <c r="T6"/>
      <c r="U6"/>
      <c r="V6"/>
    </row>
    <row r="7" spans="1:163" s="63" customFormat="1" ht="23.25" customHeight="1">
      <c r="A7" s="5"/>
      <c r="B7" s="218" t="s">
        <v>28</v>
      </c>
      <c r="C7" s="218" t="str">
        <f t="shared" ref="C7:C15" ca="1" si="1">"("&amp;TEXT(E7,"0.0")&amp;")"</f>
        <v>(1.0)</v>
      </c>
      <c r="D7" s="218" t="str">
        <f t="shared" ref="D7:D15" ca="1" si="2">ASC(B7&amp;" "&amp;C7)</f>
        <v>一般管理 (1.0)</v>
      </c>
      <c r="E7" s="218">
        <f t="shared" ref="E7:E15" ca="1" si="3">IFERROR(AVERAGEIFS($I$6:$I$55,$H$6:$H$55,B7,$I$6:$I$55,"&gt;0"),0)</f>
        <v>1</v>
      </c>
      <c r="F7" s="1"/>
      <c r="G7" s="6">
        <v>2</v>
      </c>
      <c r="H7" s="3" t="str">
        <f t="shared" ca="1" si="0"/>
        <v>一般管理</v>
      </c>
      <c r="I7" s="2">
        <f ca="1">VLOOKUP($G7,点検表入力エリア,I$56,FALSE)</f>
        <v>1</v>
      </c>
      <c r="K7" s="55">
        <v>4</v>
      </c>
      <c r="L7" s="15" t="s">
        <v>23</v>
      </c>
      <c r="P7"/>
      <c r="Q7"/>
      <c r="R7"/>
      <c r="S7"/>
      <c r="T7"/>
      <c r="U7"/>
      <c r="V7"/>
    </row>
    <row r="8" spans="1:163" s="63" customFormat="1">
      <c r="A8" s="1"/>
      <c r="B8" s="218" t="s">
        <v>29</v>
      </c>
      <c r="C8" s="218" t="str">
        <f t="shared" ca="1" si="1"/>
        <v>(0.0)</v>
      </c>
      <c r="D8" s="218" t="str">
        <f t="shared" ca="1" si="2"/>
        <v>受変電 (0.0)</v>
      </c>
      <c r="E8" s="218">
        <f t="shared" ca="1" si="3"/>
        <v>0</v>
      </c>
      <c r="F8" s="1"/>
      <c r="G8" s="6">
        <v>3</v>
      </c>
      <c r="H8" s="3" t="str">
        <f t="shared" ca="1" si="0"/>
        <v>一般管理</v>
      </c>
      <c r="I8" s="2">
        <f ca="1">VLOOKUP($G8,点検表入力エリア,I$56,FALSE)</f>
        <v>1</v>
      </c>
      <c r="K8" s="55">
        <v>3</v>
      </c>
      <c r="L8" s="15" t="s">
        <v>24</v>
      </c>
      <c r="P8"/>
      <c r="Q8"/>
      <c r="R8"/>
      <c r="S8"/>
      <c r="T8"/>
      <c r="U8"/>
      <c r="V8"/>
    </row>
    <row r="9" spans="1:163" s="63" customFormat="1" ht="18" customHeight="1">
      <c r="A9" s="1"/>
      <c r="B9" s="218" t="s">
        <v>9</v>
      </c>
      <c r="C9" s="218" t="str">
        <f t="shared" ca="1" si="1"/>
        <v>(0.0)</v>
      </c>
      <c r="D9" s="218" t="str">
        <f t="shared" ca="1" si="2"/>
        <v>熱源 (0.0)</v>
      </c>
      <c r="E9" s="218">
        <f t="shared" ca="1" si="3"/>
        <v>0</v>
      </c>
      <c r="F9" s="1"/>
      <c r="G9" s="6">
        <v>4</v>
      </c>
      <c r="H9" s="3" t="str">
        <f t="shared" ca="1" si="0"/>
        <v>一般管理</v>
      </c>
      <c r="I9" s="2">
        <f t="shared" ref="I9:I55" ca="1" si="4">VLOOKUP($G9,点検表入力エリア,I$56,FALSE)</f>
        <v>1</v>
      </c>
      <c r="K9" s="55">
        <v>2</v>
      </c>
      <c r="L9" s="15" t="s">
        <v>25</v>
      </c>
      <c r="P9"/>
      <c r="Q9"/>
      <c r="R9"/>
      <c r="S9"/>
      <c r="T9"/>
      <c r="U9"/>
      <c r="V9"/>
    </row>
    <row r="10" spans="1:163" s="63" customFormat="1" ht="18" customHeight="1">
      <c r="A10" s="7"/>
      <c r="B10" s="218" t="s">
        <v>10</v>
      </c>
      <c r="C10" s="218" t="str">
        <f t="shared" ca="1" si="1"/>
        <v>(0.0)</v>
      </c>
      <c r="D10" s="218" t="str">
        <f t="shared" ca="1" si="2"/>
        <v>冷却塔 (0.0)</v>
      </c>
      <c r="E10" s="218">
        <f t="shared" ca="1" si="3"/>
        <v>0</v>
      </c>
      <c r="F10" s="1"/>
      <c r="G10" s="6">
        <v>5</v>
      </c>
      <c r="H10" s="3" t="str">
        <f t="shared" ca="1" si="0"/>
        <v>一般管理</v>
      </c>
      <c r="I10" s="2">
        <f t="shared" ca="1" si="4"/>
        <v>1</v>
      </c>
      <c r="K10" s="55">
        <v>1</v>
      </c>
      <c r="L10" s="15" t="s">
        <v>26</v>
      </c>
      <c r="P10"/>
      <c r="Q10"/>
      <c r="R10"/>
      <c r="S10"/>
      <c r="T10"/>
      <c r="U10"/>
      <c r="V10"/>
    </row>
    <row r="11" spans="1:163" s="63" customFormat="1" ht="18" customHeight="1">
      <c r="A11" s="7"/>
      <c r="B11" s="218" t="s">
        <v>118</v>
      </c>
      <c r="C11" s="218" t="str">
        <f t="shared" ca="1" si="1"/>
        <v>(1.0)</v>
      </c>
      <c r="D11" s="218" t="str">
        <f t="shared" ca="1" si="2"/>
        <v>空調 (1.0)</v>
      </c>
      <c r="E11" s="218">
        <f t="shared" ca="1" si="3"/>
        <v>1</v>
      </c>
      <c r="F11" s="1"/>
      <c r="G11" s="6">
        <v>6</v>
      </c>
      <c r="H11" s="3" t="str">
        <f t="shared" ca="1" si="0"/>
        <v>受変電</v>
      </c>
      <c r="I11" s="2">
        <f t="shared" ca="1" si="4"/>
        <v>0</v>
      </c>
      <c r="K11" s="55">
        <v>0</v>
      </c>
      <c r="L11" s="15" t="s">
        <v>21</v>
      </c>
      <c r="P11"/>
      <c r="Q11"/>
      <c r="R11"/>
      <c r="S11"/>
      <c r="T11"/>
      <c r="U11"/>
      <c r="V11"/>
    </row>
    <row r="12" spans="1:163" s="63" customFormat="1" ht="18" customHeight="1">
      <c r="A12" s="7"/>
      <c r="B12" s="218" t="s">
        <v>13</v>
      </c>
      <c r="C12" s="218" t="str">
        <f t="shared" ca="1" si="1"/>
        <v>(0.0)</v>
      </c>
      <c r="D12" s="218" t="str">
        <f t="shared" ca="1" si="2"/>
        <v>換気 (0.0)</v>
      </c>
      <c r="E12" s="218">
        <f t="shared" ca="1" si="3"/>
        <v>0</v>
      </c>
      <c r="F12" s="1"/>
      <c r="G12" s="6">
        <v>7</v>
      </c>
      <c r="H12" s="3" t="str">
        <f t="shared" ca="1" si="0"/>
        <v>受変電</v>
      </c>
      <c r="I12" s="2">
        <f t="shared" ca="1" si="4"/>
        <v>0</v>
      </c>
      <c r="P12"/>
      <c r="Q12"/>
      <c r="R12"/>
      <c r="S12"/>
      <c r="T12"/>
      <c r="U12"/>
      <c r="V12"/>
    </row>
    <row r="13" spans="1:163" s="63" customFormat="1" ht="18" customHeight="1">
      <c r="A13" s="7"/>
      <c r="B13" s="218" t="s">
        <v>12</v>
      </c>
      <c r="C13" s="218" t="str">
        <f t="shared" ca="1" si="1"/>
        <v>(0.0)</v>
      </c>
      <c r="D13" s="218" t="str">
        <f t="shared" ca="1" si="2"/>
        <v>照明 (0.0)</v>
      </c>
      <c r="E13" s="218">
        <f t="shared" ca="1" si="3"/>
        <v>0</v>
      </c>
      <c r="F13" s="1"/>
      <c r="G13" s="6">
        <v>8</v>
      </c>
      <c r="H13" s="3" t="str">
        <f t="shared" ca="1" si="0"/>
        <v>熱源</v>
      </c>
      <c r="I13" s="2">
        <f t="shared" ca="1" si="4"/>
        <v>0</v>
      </c>
      <c r="P13"/>
      <c r="Q13"/>
      <c r="R13"/>
      <c r="S13"/>
      <c r="T13"/>
      <c r="U13"/>
      <c r="V13"/>
    </row>
    <row r="14" spans="1:163" s="63" customFormat="1" ht="18" customHeight="1">
      <c r="A14" s="7"/>
      <c r="B14" s="218" t="s">
        <v>11</v>
      </c>
      <c r="C14" s="218" t="str">
        <f t="shared" ca="1" si="1"/>
        <v>(0.0)</v>
      </c>
      <c r="D14" s="218" t="str">
        <f t="shared" ca="1" si="2"/>
        <v>ﾎﾟﾝﾌﾟ･ﾌｧﾝ (0.0)</v>
      </c>
      <c r="E14" s="218">
        <f t="shared" ca="1" si="3"/>
        <v>0</v>
      </c>
      <c r="F14" s="1"/>
      <c r="G14" s="6">
        <v>9</v>
      </c>
      <c r="H14" s="3" t="str">
        <f ca="1">IF(LEFT(VLOOKUP($G14,点検表入力エリア,H$56,FALSE),2)="空調","空調",IF(VLOOKUP($G14,点検表入力エリア,H$56,FALSE)=0,OFFSET(H14,-1,0),VLOOKUP($G14,点検表入力エリア,H$56,FALSE)))</f>
        <v>熱源</v>
      </c>
      <c r="I14" s="2">
        <f ca="1">VLOOKUP($G14,点検表入力エリア,I$56,FALSE)</f>
        <v>0</v>
      </c>
      <c r="P14"/>
      <c r="Q14"/>
      <c r="R14"/>
      <c r="S14"/>
      <c r="T14"/>
      <c r="U14"/>
      <c r="V14"/>
    </row>
    <row r="15" spans="1:163" s="63" customFormat="1" ht="18" customHeight="1">
      <c r="A15" s="7"/>
      <c r="B15" s="218" t="s">
        <v>111</v>
      </c>
      <c r="C15" s="218" t="str">
        <f t="shared" ca="1" si="1"/>
        <v>(0.0)</v>
      </c>
      <c r="D15" s="218" t="str">
        <f t="shared" ca="1" si="2"/>
        <v>給湯･給排水 (0.0)</v>
      </c>
      <c r="E15" s="218">
        <f t="shared" ca="1" si="3"/>
        <v>0</v>
      </c>
      <c r="F15" s="1"/>
      <c r="G15" s="6">
        <v>10</v>
      </c>
      <c r="H15" s="3" t="str">
        <f ca="1">IF(LEFT(VLOOKUP($G15,点検表入力エリア,H$56,FALSE),2)="空調","空調",IF(VLOOKUP($G15,点検表入力エリア,H$56,FALSE)=0,OFFSET(H15,-1,0),VLOOKUP($G15,点検表入力エリア,H$56,FALSE)))</f>
        <v>熱源</v>
      </c>
      <c r="I15" s="2">
        <f t="shared" ca="1" si="4"/>
        <v>0</v>
      </c>
      <c r="P15"/>
      <c r="Q15"/>
      <c r="R15"/>
      <c r="S15"/>
      <c r="T15"/>
      <c r="U15"/>
      <c r="V15"/>
    </row>
    <row r="16" spans="1:163" s="63" customFormat="1" ht="18" customHeight="1">
      <c r="A16" s="7"/>
      <c r="F16" s="1"/>
      <c r="G16" s="6">
        <v>11</v>
      </c>
      <c r="H16" s="3" t="str">
        <f t="shared" ca="1" si="0"/>
        <v>熱源</v>
      </c>
      <c r="I16" s="2">
        <f t="shared" ca="1" si="4"/>
        <v>0</v>
      </c>
      <c r="P16"/>
      <c r="Q16"/>
      <c r="R16"/>
      <c r="S16"/>
      <c r="T16"/>
      <c r="U16"/>
      <c r="V16"/>
    </row>
    <row r="17" spans="1:22" s="63" customFormat="1" ht="18" customHeight="1">
      <c r="A17" s="7"/>
      <c r="B17" s="7"/>
      <c r="C17" s="7"/>
      <c r="D17" s="7"/>
      <c r="E17" s="7"/>
      <c r="F17" s="1"/>
      <c r="G17" s="6">
        <v>12</v>
      </c>
      <c r="H17" s="3" t="str">
        <f t="shared" ca="1" si="0"/>
        <v>熱源</v>
      </c>
      <c r="I17" s="2">
        <f t="shared" ca="1" si="4"/>
        <v>0</v>
      </c>
      <c r="P17"/>
      <c r="Q17"/>
      <c r="R17"/>
      <c r="S17"/>
      <c r="T17"/>
      <c r="U17"/>
      <c r="V17"/>
    </row>
    <row r="18" spans="1:22" s="63" customFormat="1" ht="18" customHeight="1">
      <c r="A18" s="7"/>
      <c r="B18" s="7"/>
      <c r="C18" s="7"/>
      <c r="D18" s="7"/>
      <c r="E18" s="7"/>
      <c r="F18" s="1"/>
      <c r="G18" s="6">
        <v>13</v>
      </c>
      <c r="H18" s="3" t="str">
        <f t="shared" ca="1" si="0"/>
        <v>熱源</v>
      </c>
      <c r="I18" s="2">
        <f t="shared" ca="1" si="4"/>
        <v>0</v>
      </c>
      <c r="P18"/>
      <c r="Q18"/>
      <c r="R18"/>
      <c r="S18"/>
      <c r="T18"/>
      <c r="U18"/>
      <c r="V18"/>
    </row>
    <row r="19" spans="1:22" s="63" customFormat="1" ht="18" customHeight="1">
      <c r="A19" s="7"/>
      <c r="B19" s="7"/>
      <c r="C19" s="7"/>
      <c r="D19" s="7"/>
      <c r="E19" s="7"/>
      <c r="F19" s="1"/>
      <c r="G19" s="6">
        <v>14</v>
      </c>
      <c r="H19" s="3" t="str">
        <f t="shared" ca="1" si="0"/>
        <v>熱源</v>
      </c>
      <c r="I19" s="2">
        <f t="shared" ca="1" si="4"/>
        <v>0</v>
      </c>
      <c r="P19"/>
      <c r="Q19"/>
      <c r="R19"/>
      <c r="S19"/>
      <c r="T19"/>
      <c r="U19"/>
      <c r="V19"/>
    </row>
    <row r="20" spans="1:22" s="63" customFormat="1" ht="18" customHeight="1">
      <c r="A20" s="1"/>
      <c r="B20" s="7"/>
      <c r="C20" s="7"/>
      <c r="D20" s="7"/>
      <c r="E20" s="7"/>
      <c r="F20" s="1"/>
      <c r="G20" s="6">
        <v>15</v>
      </c>
      <c r="H20" s="3" t="str">
        <f t="shared" ca="1" si="0"/>
        <v>熱源</v>
      </c>
      <c r="I20" s="2">
        <f t="shared" ca="1" si="4"/>
        <v>0</v>
      </c>
      <c r="P20"/>
      <c r="Q20"/>
      <c r="R20"/>
      <c r="S20"/>
      <c r="T20"/>
      <c r="U20"/>
      <c r="V20"/>
    </row>
    <row r="21" spans="1:22" s="63" customFormat="1" ht="18" customHeight="1">
      <c r="A21" s="1"/>
      <c r="B21" s="7"/>
      <c r="C21" s="7"/>
      <c r="D21" s="7"/>
      <c r="E21" s="7"/>
      <c r="F21" s="1"/>
      <c r="G21" s="6">
        <v>16</v>
      </c>
      <c r="H21" s="3" t="str">
        <f t="shared" ca="1" si="0"/>
        <v>熱源</v>
      </c>
      <c r="I21" s="2">
        <f t="shared" ca="1" si="4"/>
        <v>0</v>
      </c>
      <c r="P21"/>
      <c r="Q21"/>
      <c r="R21"/>
      <c r="S21"/>
      <c r="T21"/>
      <c r="U21"/>
      <c r="V21"/>
    </row>
    <row r="22" spans="1:22" s="63" customFormat="1" ht="24" customHeight="1">
      <c r="A22" s="1"/>
      <c r="B22" s="7"/>
      <c r="C22" s="7"/>
      <c r="D22" s="7"/>
      <c r="E22" s="7"/>
      <c r="F22" s="1"/>
      <c r="G22" s="6">
        <v>17</v>
      </c>
      <c r="H22" s="3" t="str">
        <f ca="1">IF(LEFT(VLOOKUP($G22,点検表入力エリア,H$56,FALSE),2)="熱源","熱源",IF(VLOOKUP($G22,点検表入力エリア,H$56,FALSE)=0,OFFSET(H22,-1,0),VLOOKUP($G22,点検表入力エリア,H$56,FALSE)))</f>
        <v>熱源</v>
      </c>
      <c r="I22" s="2">
        <f ca="1">VLOOKUP($G22,点検表入力エリア,I$56,FALSE)</f>
        <v>0</v>
      </c>
      <c r="P22"/>
      <c r="Q22"/>
      <c r="R22"/>
      <c r="S22"/>
      <c r="T22"/>
      <c r="U22"/>
      <c r="V22"/>
    </row>
    <row r="23" spans="1:22" s="63" customFormat="1">
      <c r="A23" s="1"/>
      <c r="B23" s="7"/>
      <c r="C23" s="7"/>
      <c r="D23" s="7"/>
      <c r="E23" s="7"/>
      <c r="F23" s="1"/>
      <c r="G23" s="6">
        <v>18</v>
      </c>
      <c r="H23" s="3" t="str">
        <f ca="1">IF(LEFT(VLOOKUP($G23,点検表入力エリア,H$56,FALSE),2)="熱源","熱源",IF(VLOOKUP($G23,点検表入力エリア,H$56,FALSE)=0,OFFSET(H23,-1,0),VLOOKUP($G23,点検表入力エリア,H$56,FALSE)))</f>
        <v>熱源</v>
      </c>
      <c r="I23" s="2">
        <f t="shared" ca="1" si="4"/>
        <v>0</v>
      </c>
      <c r="P23"/>
      <c r="Q23"/>
      <c r="R23"/>
      <c r="S23"/>
      <c r="T23"/>
      <c r="U23"/>
      <c r="V23"/>
    </row>
    <row r="24" spans="1:22" s="63" customFormat="1" ht="24" customHeight="1">
      <c r="A24" s="1"/>
      <c r="B24" s="7"/>
      <c r="C24" s="7"/>
      <c r="D24" s="7"/>
      <c r="E24" s="7"/>
      <c r="F24" s="1"/>
      <c r="G24" s="6">
        <v>19</v>
      </c>
      <c r="H24" s="3" t="str">
        <f ca="1">IF(LEFT(VLOOKUP($G24,点検表入力エリア,H$56,FALSE),2)="熱源","熱源",IF(VLOOKUP($G24,点検表入力エリア,H$56,FALSE)=0,OFFSET(H24,-1,0),VLOOKUP($G24,点検表入力エリア,H$56,FALSE)))</f>
        <v>熱源</v>
      </c>
      <c r="I24" s="2">
        <f t="shared" ca="1" si="4"/>
        <v>0</v>
      </c>
      <c r="P24"/>
      <c r="Q24"/>
      <c r="R24"/>
      <c r="S24"/>
      <c r="T24"/>
      <c r="U24"/>
      <c r="V24"/>
    </row>
    <row r="25" spans="1:22" s="63" customFormat="1" ht="24" customHeight="1">
      <c r="A25" s="1"/>
      <c r="B25" s="7"/>
      <c r="C25" s="7"/>
      <c r="D25" s="7"/>
      <c r="E25" s="7"/>
      <c r="F25" s="1"/>
      <c r="G25" s="6">
        <v>20</v>
      </c>
      <c r="H25" s="3" t="str">
        <f ca="1">IF(LEFT(VLOOKUP($G25,点検表入力エリア,H$56,FALSE),2)="熱源","熱源",IF(VLOOKUP($G25,点検表入力エリア,H$56,FALSE)=0,OFFSET(H25,-1,0),VLOOKUP($G25,点検表入力エリア,H$56,FALSE)))</f>
        <v>熱源</v>
      </c>
      <c r="I25" s="2">
        <f t="shared" ca="1" si="4"/>
        <v>0</v>
      </c>
      <c r="P25"/>
      <c r="Q25"/>
      <c r="R25"/>
      <c r="S25"/>
      <c r="T25"/>
      <c r="U25"/>
      <c r="V25"/>
    </row>
    <row r="26" spans="1:22" s="63" customFormat="1" ht="24" customHeight="1">
      <c r="A26" s="1"/>
      <c r="B26" s="7"/>
      <c r="C26" s="7"/>
      <c r="D26" s="7"/>
      <c r="E26" s="7"/>
      <c r="F26" s="1"/>
      <c r="G26" s="6">
        <v>21</v>
      </c>
      <c r="H26" s="3" t="str">
        <f ca="1">IF(LEFT(VLOOKUP($G26,点検表入力エリア,H$56,FALSE),2)="熱源","熱源",IF(VLOOKUP($G26,点検表入力エリア,H$56,FALSE)=0,OFFSET(H26,-1,0),VLOOKUP($G26,点検表入力エリア,H$56,FALSE)))</f>
        <v>熱源</v>
      </c>
      <c r="I26" s="2">
        <f t="shared" ca="1" si="4"/>
        <v>0</v>
      </c>
      <c r="P26"/>
      <c r="Q26"/>
      <c r="R26"/>
      <c r="S26"/>
      <c r="T26"/>
      <c r="U26"/>
      <c r="V26"/>
    </row>
    <row r="27" spans="1:22" s="63" customFormat="1" ht="24" customHeight="1">
      <c r="A27" s="1"/>
      <c r="B27" s="7"/>
      <c r="C27" s="7"/>
      <c r="D27" s="7"/>
      <c r="E27" s="7"/>
      <c r="F27" s="1"/>
      <c r="G27" s="6">
        <v>22</v>
      </c>
      <c r="H27" s="3" t="str">
        <f t="shared" ca="1" si="0"/>
        <v>冷却塔</v>
      </c>
      <c r="I27" s="2">
        <f t="shared" ca="1" si="4"/>
        <v>0</v>
      </c>
      <c r="P27"/>
      <c r="Q27"/>
      <c r="R27"/>
      <c r="S27"/>
      <c r="T27"/>
      <c r="U27"/>
      <c r="V27"/>
    </row>
    <row r="28" spans="1:22" s="10" customFormat="1" ht="24" customHeight="1">
      <c r="A28" s="9"/>
      <c r="B28" s="7"/>
      <c r="C28" s="7"/>
      <c r="D28" s="7"/>
      <c r="E28" s="7"/>
      <c r="G28" s="11">
        <v>23</v>
      </c>
      <c r="H28" s="3" t="str">
        <f t="shared" ca="1" si="0"/>
        <v>空調</v>
      </c>
      <c r="I28" s="12">
        <f t="shared" ca="1" si="4"/>
        <v>0</v>
      </c>
    </row>
    <row r="29" spans="1:22" s="10" customFormat="1" ht="24" customHeight="1">
      <c r="B29" s="217"/>
      <c r="C29" s="215"/>
      <c r="D29" s="217"/>
      <c r="E29" s="215"/>
      <c r="G29" s="11">
        <v>24</v>
      </c>
      <c r="H29" s="3" t="str">
        <f t="shared" ca="1" si="0"/>
        <v>空調</v>
      </c>
      <c r="I29" s="12">
        <f t="shared" ca="1" si="4"/>
        <v>0</v>
      </c>
    </row>
    <row r="30" spans="1:22" s="10" customFormat="1" ht="24" customHeight="1">
      <c r="B30" s="217"/>
      <c r="C30" s="215"/>
      <c r="D30" s="217"/>
      <c r="E30" s="215"/>
      <c r="G30" s="11">
        <v>25</v>
      </c>
      <c r="H30" s="3" t="str">
        <f t="shared" ca="1" si="0"/>
        <v>空調</v>
      </c>
      <c r="I30" s="12">
        <f t="shared" ca="1" si="4"/>
        <v>0</v>
      </c>
    </row>
    <row r="31" spans="1:22" s="10" customFormat="1" ht="24" customHeight="1">
      <c r="B31" s="217"/>
      <c r="C31" s="215"/>
      <c r="D31" s="217"/>
      <c r="E31" s="215"/>
      <c r="G31" s="11">
        <v>26</v>
      </c>
      <c r="H31" s="3" t="str">
        <f t="shared" ca="1" si="0"/>
        <v>空調</v>
      </c>
      <c r="I31" s="12">
        <f t="shared" ca="1" si="4"/>
        <v>1</v>
      </c>
    </row>
    <row r="32" spans="1:22" s="10" customFormat="1" ht="24" customHeight="1">
      <c r="B32" s="124" t="s">
        <v>684</v>
      </c>
      <c r="C32" s="216"/>
      <c r="D32" s="124"/>
      <c r="E32" s="109"/>
      <c r="G32" s="11">
        <v>27</v>
      </c>
      <c r="H32" s="3" t="str">
        <f t="shared" ca="1" si="0"/>
        <v>空調</v>
      </c>
      <c r="I32" s="12">
        <f t="shared" ca="1" si="4"/>
        <v>1</v>
      </c>
    </row>
    <row r="33" spans="1:9" s="10" customFormat="1" ht="24" customHeight="1">
      <c r="G33" s="11">
        <v>28</v>
      </c>
      <c r="H33" s="3" t="str">
        <f t="shared" ca="1" si="0"/>
        <v>空調</v>
      </c>
      <c r="I33" s="12">
        <f t="shared" ca="1" si="4"/>
        <v>1</v>
      </c>
    </row>
    <row r="34" spans="1:9" s="10" customFormat="1" ht="24" customHeight="1">
      <c r="G34" s="11">
        <v>29</v>
      </c>
      <c r="H34" s="3" t="str">
        <f t="shared" ca="1" si="0"/>
        <v>空調</v>
      </c>
      <c r="I34" s="12">
        <f t="shared" ca="1" si="4"/>
        <v>1</v>
      </c>
    </row>
    <row r="35" spans="1:9" s="10" customFormat="1" ht="24" customHeight="1">
      <c r="E35" s="63"/>
      <c r="G35" s="11">
        <v>30</v>
      </c>
      <c r="H35" s="3" t="str">
        <f t="shared" ca="1" si="0"/>
        <v>空調</v>
      </c>
      <c r="I35" s="12">
        <f t="shared" ca="1" si="4"/>
        <v>1</v>
      </c>
    </row>
    <row r="36" spans="1:9" s="10" customFormat="1" ht="24" customHeight="1">
      <c r="E36" s="63"/>
      <c r="G36" s="11">
        <v>31</v>
      </c>
      <c r="H36" s="3" t="str">
        <f t="shared" ca="1" si="0"/>
        <v>空調</v>
      </c>
      <c r="I36" s="12">
        <f t="shared" ca="1" si="4"/>
        <v>1</v>
      </c>
    </row>
    <row r="37" spans="1:9" s="10" customFormat="1" ht="24" customHeight="1">
      <c r="E37" s="63"/>
      <c r="G37" s="11">
        <v>32</v>
      </c>
      <c r="H37" s="3" t="str">
        <f t="shared" ca="1" si="0"/>
        <v>空調</v>
      </c>
      <c r="I37" s="12">
        <f t="shared" ca="1" si="4"/>
        <v>1</v>
      </c>
    </row>
    <row r="38" spans="1:9" s="10" customFormat="1" ht="24" customHeight="1">
      <c r="G38" s="11">
        <v>33</v>
      </c>
      <c r="H38" s="3" t="str">
        <f t="shared" ca="1" si="0"/>
        <v>空調</v>
      </c>
      <c r="I38" s="12">
        <f t="shared" ca="1" si="4"/>
        <v>1</v>
      </c>
    </row>
    <row r="39" spans="1:9" s="10" customFormat="1" ht="24" customHeight="1">
      <c r="G39" s="11">
        <v>34</v>
      </c>
      <c r="H39" s="3" t="str">
        <f t="shared" ca="1" si="0"/>
        <v>換気</v>
      </c>
      <c r="I39" s="12">
        <f t="shared" ca="1" si="4"/>
        <v>0</v>
      </c>
    </row>
    <row r="40" spans="1:9" s="10" customFormat="1" ht="24" customHeight="1">
      <c r="G40" s="11">
        <v>35</v>
      </c>
      <c r="H40" s="3" t="str">
        <f t="shared" ca="1" si="0"/>
        <v>換気</v>
      </c>
      <c r="I40" s="12">
        <f t="shared" ca="1" si="4"/>
        <v>0</v>
      </c>
    </row>
    <row r="41" spans="1:9" s="10" customFormat="1" ht="24" customHeight="1">
      <c r="G41" s="11">
        <v>36</v>
      </c>
      <c r="H41" s="3" t="str">
        <f t="shared" ca="1" si="0"/>
        <v>換気</v>
      </c>
      <c r="I41" s="12">
        <f t="shared" ca="1" si="4"/>
        <v>0</v>
      </c>
    </row>
    <row r="42" spans="1:9" s="10" customFormat="1" ht="24" customHeight="1">
      <c r="G42" s="11">
        <v>37</v>
      </c>
      <c r="H42" s="3" t="str">
        <f t="shared" ca="1" si="0"/>
        <v>照明</v>
      </c>
      <c r="I42" s="12">
        <f t="shared" ca="1" si="4"/>
        <v>0</v>
      </c>
    </row>
    <row r="43" spans="1:9" s="10" customFormat="1" ht="24" customHeight="1">
      <c r="G43" s="11">
        <v>38</v>
      </c>
      <c r="H43" s="3" t="str">
        <f t="shared" ca="1" si="0"/>
        <v>照明</v>
      </c>
      <c r="I43" s="12">
        <f t="shared" ca="1" si="4"/>
        <v>0</v>
      </c>
    </row>
    <row r="44" spans="1:9" s="13" customFormat="1" ht="24" customHeight="1">
      <c r="A44" s="10"/>
      <c r="B44" s="10"/>
      <c r="C44" s="10"/>
      <c r="D44" s="10"/>
      <c r="E44" s="10"/>
      <c r="F44" s="10"/>
      <c r="G44" s="11">
        <v>39</v>
      </c>
      <c r="H44" s="3" t="str">
        <f t="shared" ca="1" si="0"/>
        <v>照明</v>
      </c>
      <c r="I44" s="12">
        <f t="shared" ca="1" si="4"/>
        <v>0</v>
      </c>
    </row>
    <row r="45" spans="1:9" s="13" customFormat="1" ht="24" customHeight="1">
      <c r="A45" s="10"/>
      <c r="B45" s="10"/>
      <c r="C45" s="10"/>
      <c r="D45" s="10"/>
      <c r="E45" s="10"/>
      <c r="F45" s="10"/>
      <c r="G45" s="11">
        <v>40</v>
      </c>
      <c r="H45" s="3" t="str">
        <f t="shared" ca="1" si="0"/>
        <v>照明</v>
      </c>
      <c r="I45" s="12">
        <f t="shared" ca="1" si="4"/>
        <v>0</v>
      </c>
    </row>
    <row r="46" spans="1:9" s="13" customFormat="1" ht="24" customHeight="1">
      <c r="A46" s="10"/>
      <c r="B46" s="10"/>
      <c r="C46" s="10"/>
      <c r="D46" s="10"/>
      <c r="E46" s="10"/>
      <c r="F46" s="10"/>
      <c r="G46" s="11">
        <v>41</v>
      </c>
      <c r="H46" s="3" t="str">
        <f t="shared" ca="1" si="0"/>
        <v>照明</v>
      </c>
      <c r="I46" s="12">
        <f t="shared" ca="1" si="4"/>
        <v>0</v>
      </c>
    </row>
    <row r="47" spans="1:9" s="13" customFormat="1" ht="24" customHeight="1">
      <c r="A47" s="10"/>
      <c r="B47" s="10"/>
      <c r="C47" s="10"/>
      <c r="D47" s="10"/>
      <c r="E47" s="10"/>
      <c r="F47" s="10"/>
      <c r="G47" s="11">
        <v>42</v>
      </c>
      <c r="H47" s="3" t="str">
        <f t="shared" ca="1" si="0"/>
        <v>照明</v>
      </c>
      <c r="I47" s="12">
        <f t="shared" ca="1" si="4"/>
        <v>0</v>
      </c>
    </row>
    <row r="48" spans="1:9" s="13" customFormat="1" ht="24" hidden="1" customHeight="1">
      <c r="A48" s="10"/>
      <c r="B48" s="10"/>
      <c r="C48" s="10"/>
      <c r="D48" s="10"/>
      <c r="E48" s="10"/>
      <c r="F48" s="10"/>
      <c r="G48" s="11">
        <v>43</v>
      </c>
      <c r="H48" s="3" t="str">
        <f t="shared" ca="1" si="0"/>
        <v>照明</v>
      </c>
      <c r="I48" s="12">
        <f t="shared" ca="1" si="4"/>
        <v>0</v>
      </c>
    </row>
    <row r="49" spans="1:22" s="13" customFormat="1" ht="24.75" hidden="1" customHeight="1">
      <c r="A49"/>
      <c r="B49" s="63"/>
      <c r="C49" s="10"/>
      <c r="D49" s="10"/>
      <c r="E49" s="10"/>
      <c r="F49" s="10"/>
      <c r="G49" s="11">
        <v>44</v>
      </c>
      <c r="H49" s="3" t="str">
        <f t="shared" ca="1" si="0"/>
        <v>照明</v>
      </c>
      <c r="I49" s="12">
        <f t="shared" ca="1" si="4"/>
        <v>0</v>
      </c>
    </row>
    <row r="50" spans="1:22" s="13" customFormat="1" ht="24.75" hidden="1" customHeight="1">
      <c r="A50"/>
      <c r="B50" s="63"/>
      <c r="C50" s="63"/>
      <c r="D50" s="63"/>
      <c r="E50" s="10"/>
      <c r="F50" s="10"/>
      <c r="G50" s="11">
        <v>45</v>
      </c>
      <c r="H50" s="3" t="str">
        <f t="shared" ca="1" si="0"/>
        <v>ポンプ・ファン</v>
      </c>
      <c r="I50" s="12">
        <f t="shared" ca="1" si="4"/>
        <v>0</v>
      </c>
    </row>
    <row r="51" spans="1:22" s="13" customFormat="1" ht="24.75" hidden="1" customHeight="1">
      <c r="A51"/>
      <c r="B51" s="63"/>
      <c r="C51" s="63"/>
      <c r="D51" s="63"/>
      <c r="E51" s="10"/>
      <c r="F51" s="10"/>
      <c r="G51" s="11">
        <v>46</v>
      </c>
      <c r="H51" s="3" t="str">
        <f t="shared" ca="1" si="0"/>
        <v>ポンプ・ファン</v>
      </c>
      <c r="I51" s="12">
        <f t="shared" ca="1" si="4"/>
        <v>0</v>
      </c>
    </row>
    <row r="52" spans="1:22" s="13" customFormat="1" ht="25.5" customHeight="1">
      <c r="A52"/>
      <c r="B52" s="63"/>
      <c r="C52" s="10"/>
      <c r="D52" s="10"/>
      <c r="E52" s="10"/>
      <c r="F52" s="10"/>
      <c r="G52" s="11">
        <v>47</v>
      </c>
      <c r="H52" s="3" t="str">
        <f t="shared" ca="1" si="0"/>
        <v>ポンプ・ファン</v>
      </c>
      <c r="I52" s="12">
        <f t="shared" ca="1" si="4"/>
        <v>0</v>
      </c>
    </row>
    <row r="53" spans="1:22" s="13" customFormat="1" ht="25.5" customHeight="1">
      <c r="A53"/>
      <c r="B53" s="63"/>
      <c r="C53" s="10"/>
      <c r="D53" s="10"/>
      <c r="E53" s="10"/>
      <c r="F53" s="10"/>
      <c r="G53" s="11">
        <v>48</v>
      </c>
      <c r="H53" s="3" t="str">
        <f t="shared" ca="1" si="0"/>
        <v>給湯・給排水</v>
      </c>
      <c r="I53" s="12">
        <f t="shared" ca="1" si="4"/>
        <v>0</v>
      </c>
    </row>
    <row r="54" spans="1:22" s="63" customFormat="1" ht="24">
      <c r="A54"/>
      <c r="C54" s="1"/>
      <c r="D54" s="1"/>
      <c r="E54" s="1"/>
      <c r="F54" s="1"/>
      <c r="G54" s="6">
        <v>49</v>
      </c>
      <c r="H54" s="3" t="str">
        <f t="shared" ca="1" si="0"/>
        <v>給湯・給排水</v>
      </c>
      <c r="I54" s="2">
        <f t="shared" ca="1" si="4"/>
        <v>0</v>
      </c>
      <c r="P54"/>
      <c r="Q54"/>
      <c r="R54"/>
      <c r="S54"/>
      <c r="T54"/>
      <c r="U54"/>
      <c r="V54"/>
    </row>
    <row r="55" spans="1:22" s="63" customFormat="1" ht="24">
      <c r="A55"/>
      <c r="C55" s="1"/>
      <c r="D55" s="1"/>
      <c r="E55" s="1"/>
      <c r="F55" s="1"/>
      <c r="G55" s="6">
        <v>50</v>
      </c>
      <c r="H55" s="3" t="str">
        <f t="shared" ca="1" si="0"/>
        <v>給湯・給排水</v>
      </c>
      <c r="I55" s="2">
        <f t="shared" ca="1" si="4"/>
        <v>0</v>
      </c>
      <c r="P55"/>
      <c r="Q55"/>
      <c r="R55"/>
      <c r="S55"/>
      <c r="T55"/>
      <c r="U55"/>
      <c r="V55"/>
    </row>
    <row r="56" spans="1:22" s="63" customFormat="1">
      <c r="A56"/>
      <c r="C56" s="1"/>
      <c r="D56" s="1"/>
      <c r="E56" s="1"/>
      <c r="F56" s="1"/>
      <c r="G56" s="8"/>
      <c r="H56" s="1">
        <v>2</v>
      </c>
      <c r="I56" s="1">
        <v>13</v>
      </c>
      <c r="P56"/>
      <c r="Q56"/>
      <c r="R56"/>
      <c r="S56"/>
      <c r="T56"/>
      <c r="U56"/>
      <c r="V56"/>
    </row>
    <row r="57" spans="1:22" s="63" customFormat="1">
      <c r="A57"/>
      <c r="C57" s="1"/>
      <c r="D57" s="1"/>
      <c r="E57" s="1"/>
      <c r="F57" s="1"/>
      <c r="G57" s="8"/>
      <c r="H57" s="1"/>
      <c r="I57" s="1"/>
      <c r="P57"/>
      <c r="Q57"/>
      <c r="R57"/>
      <c r="S57"/>
      <c r="T57"/>
      <c r="U57"/>
      <c r="V57"/>
    </row>
    <row r="58" spans="1:22" s="63" customFormat="1">
      <c r="A58"/>
      <c r="C58" s="1"/>
      <c r="D58" s="1"/>
      <c r="E58" s="1"/>
      <c r="F58" s="1"/>
      <c r="G58" s="8"/>
      <c r="H58" s="1"/>
      <c r="I58" s="1"/>
      <c r="P58"/>
      <c r="Q58"/>
      <c r="R58"/>
      <c r="S58"/>
      <c r="T58"/>
      <c r="U58"/>
      <c r="V58"/>
    </row>
    <row r="59" spans="1:22" s="63" customFormat="1">
      <c r="A59"/>
      <c r="C59" s="1"/>
      <c r="D59" s="1"/>
      <c r="E59" s="1"/>
      <c r="F59" s="1"/>
      <c r="G59" s="1"/>
      <c r="H59" s="1"/>
      <c r="I59" s="1"/>
      <c r="P59"/>
      <c r="Q59"/>
      <c r="R59"/>
      <c r="S59"/>
      <c r="T59"/>
      <c r="U59"/>
      <c r="V59"/>
    </row>
    <row r="60" spans="1:22" s="63" customFormat="1">
      <c r="A60"/>
      <c r="C60" s="1"/>
      <c r="D60" s="1"/>
      <c r="E60" s="1"/>
      <c r="F60" s="1"/>
      <c r="G60" s="8"/>
      <c r="H60" s="1"/>
      <c r="I60" s="1"/>
      <c r="P60"/>
      <c r="Q60"/>
      <c r="R60"/>
      <c r="S60"/>
      <c r="T60"/>
      <c r="U60"/>
      <c r="V60"/>
    </row>
    <row r="61" spans="1:22" s="63" customFormat="1">
      <c r="A61"/>
      <c r="C61" s="1"/>
      <c r="D61" s="1"/>
      <c r="E61" s="1"/>
      <c r="F61" s="1"/>
      <c r="G61" s="8"/>
      <c r="H61" s="1"/>
      <c r="I61" s="1"/>
      <c r="P61"/>
      <c r="Q61"/>
      <c r="R61"/>
      <c r="S61"/>
      <c r="T61"/>
      <c r="U61"/>
      <c r="V61"/>
    </row>
    <row r="62" spans="1:22" s="63" customFormat="1">
      <c r="A62"/>
      <c r="C62" s="1"/>
      <c r="D62" s="1"/>
      <c r="E62" s="1"/>
      <c r="F62" s="1"/>
      <c r="G62" s="8"/>
      <c r="H62" s="1"/>
      <c r="I62" s="1"/>
      <c r="P62"/>
      <c r="Q62"/>
      <c r="R62"/>
      <c r="S62"/>
      <c r="T62"/>
      <c r="U62"/>
      <c r="V62"/>
    </row>
    <row r="63" spans="1:22" s="63" customFormat="1">
      <c r="A63"/>
      <c r="C63" s="1"/>
      <c r="D63" s="1"/>
      <c r="E63" s="1"/>
      <c r="F63" s="1"/>
      <c r="G63" s="8"/>
      <c r="H63" s="1"/>
      <c r="I63" s="1"/>
      <c r="P63"/>
      <c r="Q63"/>
      <c r="R63"/>
      <c r="S63"/>
      <c r="T63"/>
      <c r="U63"/>
      <c r="V63"/>
    </row>
  </sheetData>
  <sheetProtection selectLockedCells="1"/>
  <phoneticPr fontId="2"/>
  <pageMargins left="0.51181102362204722" right="0.51181102362204722" top="0.55118110236220474" bottom="0.55118110236220474" header="0.31496062992125984" footer="0.31496062992125984"/>
  <pageSetup paperSize="9" scale="10"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pageSetUpPr fitToPage="1"/>
  </sheetPr>
  <dimension ref="B1:D30"/>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27</v>
      </c>
      <c r="C5" s="312" t="str">
        <f ca="1">VLOOKUP(INT(B5),点検表入力エリア,3,FALSE)</f>
        <v>居室以外の室内温度の適正化</v>
      </c>
      <c r="D5" s="312"/>
    </row>
    <row r="6" spans="2:4">
      <c r="B6" s="190" t="s">
        <v>47</v>
      </c>
      <c r="C6" s="282" t="str">
        <f ca="1">VLOOKUP(INT(B5),点検表入力エリア,2,FALSE)</f>
        <v>空調（共通）</v>
      </c>
      <c r="D6" s="282"/>
    </row>
    <row r="7" spans="2:4">
      <c r="B7" s="284" t="s">
        <v>48</v>
      </c>
      <c r="C7" s="295" t="s">
        <v>523</v>
      </c>
      <c r="D7" s="296"/>
    </row>
    <row r="8" spans="2:4">
      <c r="B8" s="284"/>
      <c r="C8" s="297"/>
      <c r="D8" s="298"/>
    </row>
    <row r="9" spans="2:4">
      <c r="B9" s="284"/>
      <c r="C9" s="297"/>
      <c r="D9" s="298"/>
    </row>
    <row r="10" spans="2:4">
      <c r="B10" s="284"/>
      <c r="C10" s="297"/>
      <c r="D10" s="298"/>
    </row>
    <row r="11" spans="2:4">
      <c r="B11" s="301" t="s">
        <v>49</v>
      </c>
      <c r="C11" s="315" t="s">
        <v>496</v>
      </c>
      <c r="D11" s="288"/>
    </row>
    <row r="12" spans="2:4">
      <c r="B12" s="302"/>
      <c r="C12" s="316"/>
      <c r="D12" s="290"/>
    </row>
    <row r="13" spans="2:4">
      <c r="B13" s="303"/>
      <c r="C13" s="317"/>
      <c r="D13" s="318"/>
    </row>
    <row r="14" spans="2:4" ht="16.5" customHeight="1">
      <c r="B14" s="310" t="s">
        <v>50</v>
      </c>
      <c r="C14" s="140" t="s">
        <v>51</v>
      </c>
      <c r="D14" s="140" t="s">
        <v>52</v>
      </c>
    </row>
    <row r="15" spans="2:4" ht="28.5" customHeight="1">
      <c r="B15" s="310"/>
      <c r="C15" s="189" t="s">
        <v>459</v>
      </c>
      <c r="D15" s="189" t="s">
        <v>435</v>
      </c>
    </row>
    <row r="16" spans="2:4" ht="28.5" customHeight="1">
      <c r="B16" s="310"/>
      <c r="C16" s="189" t="s">
        <v>45</v>
      </c>
      <c r="D16" s="189" t="s">
        <v>436</v>
      </c>
    </row>
    <row r="17" spans="2:4" ht="28.5" customHeight="1">
      <c r="B17" s="310"/>
      <c r="C17" s="189" t="s">
        <v>44</v>
      </c>
      <c r="D17" s="189" t="s">
        <v>437</v>
      </c>
    </row>
    <row r="18" spans="2:4" ht="28.5" customHeight="1">
      <c r="B18" s="310"/>
      <c r="C18" s="189" t="s">
        <v>37</v>
      </c>
      <c r="D18" s="189" t="s">
        <v>443</v>
      </c>
    </row>
    <row r="19" spans="2:4" ht="28.5" customHeight="1">
      <c r="B19" s="310"/>
      <c r="C19" s="189" t="s">
        <v>336</v>
      </c>
      <c r="D19" s="189" t="s">
        <v>444</v>
      </c>
    </row>
    <row r="20" spans="2:4">
      <c r="B20" s="283" t="s">
        <v>164</v>
      </c>
      <c r="C20" s="311" t="s">
        <v>497</v>
      </c>
      <c r="D20" s="311"/>
    </row>
    <row r="21" spans="2:4">
      <c r="B21" s="283"/>
      <c r="C21" s="311"/>
      <c r="D21" s="311"/>
    </row>
    <row r="22" spans="2:4">
      <c r="B22" s="283"/>
      <c r="C22" s="311"/>
      <c r="D22" s="311"/>
    </row>
    <row r="23" spans="2:4">
      <c r="B23" s="283"/>
      <c r="C23" s="311"/>
      <c r="D23" s="311"/>
    </row>
    <row r="24" spans="2:4">
      <c r="B24" s="283"/>
      <c r="C24" s="311"/>
      <c r="D24" s="311"/>
    </row>
    <row r="25" spans="2:4">
      <c r="B25" s="283"/>
      <c r="C25" s="311"/>
      <c r="D25" s="311"/>
    </row>
    <row r="26" spans="2:4" ht="13.5" customHeight="1">
      <c r="B26" s="148" t="s">
        <v>110</v>
      </c>
      <c r="C26" s="331" t="s">
        <v>200</v>
      </c>
      <c r="D26" s="331"/>
    </row>
    <row r="27" spans="2:4">
      <c r="B27" s="148" t="s">
        <v>120</v>
      </c>
      <c r="C27" s="331" t="s">
        <v>414</v>
      </c>
      <c r="D27" s="331"/>
    </row>
    <row r="28" spans="2:4">
      <c r="B28" s="149"/>
      <c r="C28" s="331"/>
      <c r="D28" s="331"/>
    </row>
    <row r="29" spans="2:4">
      <c r="B29" s="149"/>
      <c r="C29" s="331"/>
      <c r="D29" s="331"/>
    </row>
    <row r="30" spans="2:4">
      <c r="B30" s="149"/>
      <c r="C30" s="254"/>
      <c r="D30" s="254"/>
    </row>
  </sheetData>
  <sheetProtection algorithmName="SHA-512" hashValue="3klQW1aUaTtWW9xwKrFUucRhvbm2rrOfwIJssnN9F65q4QCY2Lh2M4hst7r2IXRguDaMx9/GwoCFdqERLyemzA==" saltValue="prsgU2ZoFOZHdkoTSjFUTg==" spinCount="100000" sheet="1" objects="1" scenarios="1" selectLockedCells="1"/>
  <mergeCells count="12">
    <mergeCell ref="C30:D30"/>
    <mergeCell ref="B14:B19"/>
    <mergeCell ref="B20:B25"/>
    <mergeCell ref="C20:D25"/>
    <mergeCell ref="C26:D26"/>
    <mergeCell ref="C27:D29"/>
    <mergeCell ref="C5:D5"/>
    <mergeCell ref="C6:D6"/>
    <mergeCell ref="B7:B10"/>
    <mergeCell ref="C7: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pageSetUpPr fitToPage="1"/>
  </sheetPr>
  <dimension ref="B1:D30"/>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28</v>
      </c>
      <c r="C5" s="312" t="str">
        <f ca="1">VLOOKUP(INT(B5),点検表入力エリア,3,FALSE)</f>
        <v>空調運転時間の短縮</v>
      </c>
      <c r="D5" s="312"/>
    </row>
    <row r="6" spans="2:4">
      <c r="B6" s="190" t="s">
        <v>47</v>
      </c>
      <c r="C6" s="282" t="str">
        <f ca="1">VLOOKUP(INT(B5),点検表入力エリア,2,FALSE)</f>
        <v>空調（共通）</v>
      </c>
      <c r="D6" s="282"/>
    </row>
    <row r="7" spans="2:4">
      <c r="B7" s="284" t="s">
        <v>48</v>
      </c>
      <c r="C7" s="295" t="s">
        <v>623</v>
      </c>
      <c r="D7" s="296"/>
    </row>
    <row r="8" spans="2:4">
      <c r="B8" s="284"/>
      <c r="C8" s="297"/>
      <c r="D8" s="298"/>
    </row>
    <row r="9" spans="2:4">
      <c r="B9" s="284"/>
      <c r="C9" s="297"/>
      <c r="D9" s="298"/>
    </row>
    <row r="10" spans="2:4" ht="211.5" customHeight="1">
      <c r="B10" s="284"/>
      <c r="C10" s="297"/>
      <c r="D10" s="298"/>
    </row>
    <row r="11" spans="2:4">
      <c r="B11" s="301" t="s">
        <v>49</v>
      </c>
      <c r="C11" s="315" t="s">
        <v>494</v>
      </c>
      <c r="D11" s="288"/>
    </row>
    <row r="12" spans="2:4">
      <c r="B12" s="302"/>
      <c r="C12" s="316"/>
      <c r="D12" s="290"/>
    </row>
    <row r="13" spans="2:4">
      <c r="B13" s="303"/>
      <c r="C13" s="317"/>
      <c r="D13" s="318"/>
    </row>
    <row r="14" spans="2:4" ht="16.5" customHeight="1">
      <c r="B14" s="310" t="s">
        <v>50</v>
      </c>
      <c r="C14" s="140" t="s">
        <v>51</v>
      </c>
      <c r="D14" s="140" t="s">
        <v>52</v>
      </c>
    </row>
    <row r="15" spans="2:4" ht="31.5" customHeight="1">
      <c r="B15" s="310"/>
      <c r="C15" s="189" t="s">
        <v>459</v>
      </c>
      <c r="D15" s="189" t="s">
        <v>262</v>
      </c>
    </row>
    <row r="16" spans="2:4" ht="31.5" customHeight="1">
      <c r="B16" s="310"/>
      <c r="C16" s="189" t="s">
        <v>45</v>
      </c>
      <c r="D16" s="189" t="s">
        <v>65</v>
      </c>
    </row>
    <row r="17" spans="2:4" ht="31.5" customHeight="1">
      <c r="B17" s="310"/>
      <c r="C17" s="189" t="s">
        <v>44</v>
      </c>
      <c r="D17" s="189" t="s">
        <v>66</v>
      </c>
    </row>
    <row r="18" spans="2:4" ht="31.5" customHeight="1">
      <c r="B18" s="310"/>
      <c r="C18" s="189" t="s">
        <v>37</v>
      </c>
      <c r="D18" s="189" t="s">
        <v>67</v>
      </c>
    </row>
    <row r="19" spans="2:4" ht="31.5" customHeight="1">
      <c r="B19" s="310"/>
      <c r="C19" s="189" t="s">
        <v>371</v>
      </c>
      <c r="D19" s="189" t="s">
        <v>381</v>
      </c>
    </row>
    <row r="20" spans="2:4">
      <c r="B20" s="283" t="s">
        <v>164</v>
      </c>
      <c r="C20" s="311" t="s">
        <v>495</v>
      </c>
      <c r="D20" s="311"/>
    </row>
    <row r="21" spans="2:4">
      <c r="B21" s="283"/>
      <c r="C21" s="311"/>
      <c r="D21" s="311"/>
    </row>
    <row r="22" spans="2:4">
      <c r="B22" s="283"/>
      <c r="C22" s="311"/>
      <c r="D22" s="311"/>
    </row>
    <row r="23" spans="2:4">
      <c r="B23" s="283"/>
      <c r="C23" s="311"/>
      <c r="D23" s="311"/>
    </row>
    <row r="24" spans="2:4">
      <c r="B24" s="283"/>
      <c r="C24" s="311"/>
      <c r="D24" s="311"/>
    </row>
    <row r="25" spans="2:4">
      <c r="B25" s="283"/>
      <c r="C25" s="311"/>
      <c r="D25" s="311"/>
    </row>
    <row r="26" spans="2:4" ht="13.5" customHeight="1">
      <c r="B26" s="148" t="s">
        <v>110</v>
      </c>
      <c r="C26" s="331" t="s">
        <v>200</v>
      </c>
      <c r="D26" s="331"/>
    </row>
    <row r="27" spans="2:4">
      <c r="B27" s="148" t="s">
        <v>120</v>
      </c>
      <c r="C27" s="331" t="s">
        <v>621</v>
      </c>
      <c r="D27" s="331"/>
    </row>
    <row r="28" spans="2:4">
      <c r="B28" s="149"/>
      <c r="C28" s="331"/>
      <c r="D28" s="331"/>
    </row>
    <row r="29" spans="2:4">
      <c r="B29" s="149"/>
      <c r="C29" s="331"/>
      <c r="D29" s="331"/>
    </row>
    <row r="30" spans="2:4">
      <c r="B30" s="149"/>
      <c r="C30" s="254"/>
      <c r="D30" s="254"/>
    </row>
  </sheetData>
  <sheetProtection algorithmName="SHA-512" hashValue="W5jp+lwX90+JOIYW1CupBpGZno0kbwTegSedry7jLer6FSIi78px/OhIwCqojdA3g2aaB775CF+K3oPosBW9oA==" saltValue="o+5uBpUY6j3sHu+1Ns3t/w==" spinCount="100000" sheet="1" objects="1" scenarios="1" selectLockedCells="1"/>
  <mergeCells count="13">
    <mergeCell ref="C30:D30"/>
    <mergeCell ref="B14:B19"/>
    <mergeCell ref="B20:B25"/>
    <mergeCell ref="C20:D25"/>
    <mergeCell ref="C26:D26"/>
    <mergeCell ref="C27:D29"/>
    <mergeCell ref="B11:B13"/>
    <mergeCell ref="C11:D13"/>
    <mergeCell ref="C5:D5"/>
    <mergeCell ref="C6:D6"/>
    <mergeCell ref="B7:B10"/>
    <mergeCell ref="C7:D9"/>
    <mergeCell ref="C10:D10"/>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fitToPage="1"/>
  </sheetPr>
  <dimension ref="B1:D36"/>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29</v>
      </c>
      <c r="C5" s="312" t="str">
        <f ca="1">VLOOKUP(INT(B5),点検表入力エリア,3,FALSE)</f>
        <v>全熱交換器の導入</v>
      </c>
      <c r="D5" s="312"/>
    </row>
    <row r="6" spans="2:4">
      <c r="B6" s="190" t="s">
        <v>47</v>
      </c>
      <c r="C6" s="282" t="str">
        <f ca="1">VLOOKUP(INT(B5),点検表入力エリア,2,FALSE)</f>
        <v>空調（共通）</v>
      </c>
      <c r="D6" s="282"/>
    </row>
    <row r="7" spans="2:4">
      <c r="B7" s="284" t="s">
        <v>48</v>
      </c>
      <c r="C7" s="295" t="s">
        <v>175</v>
      </c>
      <c r="D7" s="296"/>
    </row>
    <row r="8" spans="2:4">
      <c r="B8" s="284"/>
      <c r="C8" s="297"/>
      <c r="D8" s="298"/>
    </row>
    <row r="9" spans="2:4">
      <c r="B9" s="284"/>
      <c r="C9" s="297"/>
      <c r="D9" s="298"/>
    </row>
    <row r="10" spans="2:4">
      <c r="B10" s="284"/>
      <c r="C10" s="297"/>
      <c r="D10" s="298"/>
    </row>
    <row r="11" spans="2:4">
      <c r="B11" s="284"/>
      <c r="C11" s="297"/>
      <c r="D11" s="298"/>
    </row>
    <row r="12" spans="2:4" ht="270.75" customHeight="1">
      <c r="B12" s="284"/>
      <c r="C12" s="297"/>
      <c r="D12" s="298"/>
    </row>
    <row r="13" spans="2:4">
      <c r="B13" s="301" t="s">
        <v>49</v>
      </c>
      <c r="C13" s="315" t="s">
        <v>261</v>
      </c>
      <c r="D13" s="288"/>
    </row>
    <row r="14" spans="2:4">
      <c r="B14" s="302"/>
      <c r="C14" s="316"/>
      <c r="D14" s="290"/>
    </row>
    <row r="15" spans="2:4">
      <c r="B15" s="303"/>
      <c r="C15" s="317"/>
      <c r="D15" s="318"/>
    </row>
    <row r="16" spans="2:4" ht="16.5" customHeight="1">
      <c r="B16" s="310" t="s">
        <v>50</v>
      </c>
      <c r="C16" s="140" t="s">
        <v>51</v>
      </c>
      <c r="D16" s="140" t="s">
        <v>52</v>
      </c>
    </row>
    <row r="17" spans="2:4" ht="24.75" customHeight="1">
      <c r="B17" s="310"/>
      <c r="C17" s="189" t="s">
        <v>40</v>
      </c>
      <c r="D17" s="189" t="s">
        <v>492</v>
      </c>
    </row>
    <row r="18" spans="2:4" ht="24.75" customHeight="1">
      <c r="B18" s="310"/>
      <c r="C18" s="189" t="s">
        <v>41</v>
      </c>
      <c r="D18" s="189" t="s">
        <v>130</v>
      </c>
    </row>
    <row r="19" spans="2:4" ht="24.75" customHeight="1">
      <c r="B19" s="310"/>
      <c r="C19" s="189" t="s">
        <v>39</v>
      </c>
      <c r="D19" s="189" t="s">
        <v>131</v>
      </c>
    </row>
    <row r="20" spans="2:4" ht="24.75" customHeight="1">
      <c r="B20" s="310"/>
      <c r="C20" s="189" t="s">
        <v>43</v>
      </c>
      <c r="D20" s="189" t="s">
        <v>132</v>
      </c>
    </row>
    <row r="21" spans="2:4" ht="33.75" customHeight="1">
      <c r="B21" s="310"/>
      <c r="C21" s="189" t="s">
        <v>371</v>
      </c>
      <c r="D21" s="189" t="s">
        <v>382</v>
      </c>
    </row>
    <row r="22" spans="2:4" ht="33.75" customHeight="1">
      <c r="B22" s="310"/>
      <c r="C22" s="189" t="s">
        <v>42</v>
      </c>
      <c r="D22" s="189" t="s">
        <v>445</v>
      </c>
    </row>
    <row r="23" spans="2:4">
      <c r="B23" s="283" t="s">
        <v>164</v>
      </c>
      <c r="C23" s="311" t="s">
        <v>493</v>
      </c>
      <c r="D23" s="311"/>
    </row>
    <row r="24" spans="2:4">
      <c r="B24" s="283"/>
      <c r="C24" s="311"/>
      <c r="D24" s="311"/>
    </row>
    <row r="25" spans="2:4">
      <c r="B25" s="283"/>
      <c r="C25" s="311"/>
      <c r="D25" s="311"/>
    </row>
    <row r="26" spans="2:4">
      <c r="B26" s="283"/>
      <c r="C26" s="311"/>
      <c r="D26" s="311"/>
    </row>
    <row r="27" spans="2:4">
      <c r="B27" s="283"/>
      <c r="C27" s="311"/>
      <c r="D27" s="311"/>
    </row>
    <row r="28" spans="2:4">
      <c r="B28" s="283"/>
      <c r="C28" s="311"/>
      <c r="D28" s="311"/>
    </row>
    <row r="29" spans="2:4">
      <c r="B29" s="283"/>
      <c r="C29" s="311"/>
      <c r="D29" s="311"/>
    </row>
    <row r="30" spans="2:4">
      <c r="B30" s="283"/>
      <c r="C30" s="311"/>
      <c r="D30" s="311"/>
    </row>
    <row r="31" spans="2:4">
      <c r="B31" s="283"/>
      <c r="C31" s="311"/>
      <c r="D31" s="311"/>
    </row>
    <row r="32" spans="2:4" ht="13.5" customHeight="1">
      <c r="B32" s="148" t="s">
        <v>110</v>
      </c>
      <c r="C32" s="331" t="s">
        <v>201</v>
      </c>
      <c r="D32" s="331"/>
    </row>
    <row r="33" spans="2:4">
      <c r="B33" s="148" t="s">
        <v>120</v>
      </c>
      <c r="C33" s="331" t="s">
        <v>621</v>
      </c>
      <c r="D33" s="331"/>
    </row>
    <row r="34" spans="2:4">
      <c r="B34" s="149"/>
      <c r="C34" s="331"/>
      <c r="D34" s="331"/>
    </row>
    <row r="35" spans="2:4">
      <c r="B35" s="149"/>
      <c r="C35" s="331"/>
      <c r="D35" s="331"/>
    </row>
    <row r="36" spans="2:4">
      <c r="B36" s="149"/>
      <c r="C36" s="254"/>
      <c r="D36" s="254"/>
    </row>
  </sheetData>
  <sheetProtection algorithmName="SHA-512" hashValue="T2D0f7T8Nwt+hv8srH5W/yFgXo0zCpNsIpsPxzSIWiOP4gUfUv/az4vPXEYyIOtb7E2WH/LQmWOqS2jCPXUCnw==" saltValue="94BW5lrXVuBjRwNS+ufHCA==" spinCount="100000" sheet="1" objects="1" scenarios="1" selectLockedCells="1"/>
  <mergeCells count="13">
    <mergeCell ref="C36:D36"/>
    <mergeCell ref="B16:B22"/>
    <mergeCell ref="B23:B31"/>
    <mergeCell ref="C23:D31"/>
    <mergeCell ref="C32:D32"/>
    <mergeCell ref="C33:D35"/>
    <mergeCell ref="B13:B15"/>
    <mergeCell ref="C13:D15"/>
    <mergeCell ref="C5:D5"/>
    <mergeCell ref="C6:D6"/>
    <mergeCell ref="B7:B12"/>
    <mergeCell ref="C7:D11"/>
    <mergeCell ref="C12:D12"/>
  </mergeCells>
  <phoneticPr fontId="2"/>
  <printOptions horizontalCentered="1"/>
  <pageMargins left="0.70866141732283472" right="0.70866141732283472" top="0.74803149606299213" bottom="0.74803149606299213" header="0.31496062992125984" footer="0.31496062992125984"/>
  <pageSetup paperSize="9" scale="9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B1:D31"/>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30</v>
      </c>
      <c r="C5" s="312" t="str">
        <f ca="1">VLOOKUP(INT(B5),点検表入力エリア,3,FALSE)</f>
        <v>ウォーミングアップ時の外気遮断</v>
      </c>
      <c r="D5" s="312"/>
    </row>
    <row r="6" spans="2:4">
      <c r="B6" s="190" t="s">
        <v>47</v>
      </c>
      <c r="C6" s="282" t="str">
        <f ca="1">VLOOKUP(INT(B5),点検表入力エリア,2,FALSE)</f>
        <v>空調（共通）</v>
      </c>
      <c r="D6" s="282"/>
    </row>
    <row r="7" spans="2:4">
      <c r="B7" s="284" t="s">
        <v>48</v>
      </c>
      <c r="C7" s="295" t="s">
        <v>491</v>
      </c>
      <c r="D7" s="296"/>
    </row>
    <row r="8" spans="2:4">
      <c r="B8" s="284"/>
      <c r="C8" s="297"/>
      <c r="D8" s="298"/>
    </row>
    <row r="9" spans="2:4">
      <c r="B9" s="284"/>
      <c r="C9" s="297"/>
      <c r="D9" s="298"/>
    </row>
    <row r="10" spans="2:4">
      <c r="B10" s="284"/>
      <c r="C10" s="297"/>
      <c r="D10" s="298"/>
    </row>
    <row r="11" spans="2:4">
      <c r="B11" s="301" t="s">
        <v>49</v>
      </c>
      <c r="C11" s="315" t="s">
        <v>260</v>
      </c>
      <c r="D11" s="288"/>
    </row>
    <row r="12" spans="2:4">
      <c r="B12" s="302"/>
      <c r="C12" s="316"/>
      <c r="D12" s="290"/>
    </row>
    <row r="13" spans="2:4">
      <c r="B13" s="303"/>
      <c r="C13" s="317"/>
      <c r="D13" s="318"/>
    </row>
    <row r="14" spans="2:4" ht="16.5" customHeight="1">
      <c r="B14" s="310" t="s">
        <v>50</v>
      </c>
      <c r="C14" s="140" t="s">
        <v>51</v>
      </c>
      <c r="D14" s="140" t="s">
        <v>52</v>
      </c>
    </row>
    <row r="15" spans="2:4" ht="30" customHeight="1">
      <c r="B15" s="310"/>
      <c r="C15" s="189" t="s">
        <v>112</v>
      </c>
      <c r="D15" s="189" t="s">
        <v>257</v>
      </c>
    </row>
    <row r="16" spans="2:4" ht="30" customHeight="1">
      <c r="B16" s="310"/>
      <c r="C16" s="189" t="s">
        <v>113</v>
      </c>
      <c r="D16" s="189" t="s">
        <v>65</v>
      </c>
    </row>
    <row r="17" spans="2:4" ht="30" customHeight="1">
      <c r="B17" s="310"/>
      <c r="C17" s="189" t="s">
        <v>114</v>
      </c>
      <c r="D17" s="189" t="s">
        <v>66</v>
      </c>
    </row>
    <row r="18" spans="2:4" ht="30" customHeight="1">
      <c r="B18" s="310"/>
      <c r="C18" s="189" t="s">
        <v>115</v>
      </c>
      <c r="D18" s="189" t="s">
        <v>67</v>
      </c>
    </row>
    <row r="19" spans="2:4" ht="30" customHeight="1">
      <c r="B19" s="310"/>
      <c r="C19" s="189" t="s">
        <v>371</v>
      </c>
      <c r="D19" s="189" t="s">
        <v>381</v>
      </c>
    </row>
    <row r="20" spans="2:4" ht="30" customHeight="1">
      <c r="B20" s="310"/>
      <c r="C20" s="189" t="s">
        <v>21</v>
      </c>
      <c r="D20" s="189" t="s">
        <v>383</v>
      </c>
    </row>
    <row r="21" spans="2:4">
      <c r="B21" s="283" t="s">
        <v>164</v>
      </c>
      <c r="C21" s="311" t="s">
        <v>495</v>
      </c>
      <c r="D21" s="311"/>
    </row>
    <row r="22" spans="2:4">
      <c r="B22" s="283"/>
      <c r="C22" s="311"/>
      <c r="D22" s="311"/>
    </row>
    <row r="23" spans="2:4">
      <c r="B23" s="283"/>
      <c r="C23" s="311"/>
      <c r="D23" s="311"/>
    </row>
    <row r="24" spans="2:4">
      <c r="B24" s="283"/>
      <c r="C24" s="311"/>
      <c r="D24" s="311"/>
    </row>
    <row r="25" spans="2:4">
      <c r="B25" s="283"/>
      <c r="C25" s="311"/>
      <c r="D25" s="311"/>
    </row>
    <row r="26" spans="2:4">
      <c r="B26" s="283"/>
      <c r="C26" s="311"/>
      <c r="D26" s="311"/>
    </row>
    <row r="27" spans="2:4" ht="13.5" customHeight="1">
      <c r="B27" s="148" t="s">
        <v>110</v>
      </c>
      <c r="C27" s="331" t="s">
        <v>202</v>
      </c>
      <c r="D27" s="331"/>
    </row>
    <row r="28" spans="2:4">
      <c r="B28" s="148" t="s">
        <v>120</v>
      </c>
      <c r="C28" s="331" t="s">
        <v>621</v>
      </c>
      <c r="D28" s="331"/>
    </row>
    <row r="29" spans="2:4">
      <c r="B29" s="149"/>
      <c r="C29" s="331"/>
      <c r="D29" s="331"/>
    </row>
    <row r="30" spans="2:4">
      <c r="B30" s="149"/>
      <c r="C30" s="331"/>
      <c r="D30" s="331"/>
    </row>
    <row r="31" spans="2:4">
      <c r="B31" s="149"/>
      <c r="C31" s="254"/>
      <c r="D31" s="254"/>
    </row>
  </sheetData>
  <sheetProtection algorithmName="SHA-512" hashValue="HO83l2t6zujNnYIMgKRChd8vdn+UwaniC2HAPEr2cwQEi5euF/AkZVea569Q9JG4NxGYtkjA4jDRmTAt5zdeZA==" saltValue="JktlFPPW1YQX70MmDiLtdw==" spinCount="100000" sheet="1" objects="1" scenarios="1" selectLockedCells="1"/>
  <mergeCells count="12">
    <mergeCell ref="C31:D31"/>
    <mergeCell ref="B14:B20"/>
    <mergeCell ref="B21:B26"/>
    <mergeCell ref="C21:D26"/>
    <mergeCell ref="C27:D27"/>
    <mergeCell ref="C28:D30"/>
    <mergeCell ref="C5:D5"/>
    <mergeCell ref="C6:D6"/>
    <mergeCell ref="B7:B10"/>
    <mergeCell ref="C7:D10"/>
    <mergeCell ref="B11:B13"/>
    <mergeCell ref="C11:D13"/>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pageSetUpPr fitToPage="1"/>
  </sheetPr>
  <dimension ref="B1:D29"/>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31</v>
      </c>
      <c r="C5" s="312" t="str">
        <f ca="1">VLOOKUP(INT(B5),点検表入力エリア,3,FALSE)</f>
        <v>気流感創出ファン・サーキュレーションファンの導入</v>
      </c>
      <c r="D5" s="312"/>
    </row>
    <row r="6" spans="2:4">
      <c r="B6" s="190" t="s">
        <v>47</v>
      </c>
      <c r="C6" s="282" t="str">
        <f ca="1">VLOOKUP(INT(B5),点検表入力エリア,2,FALSE)</f>
        <v>空調（共通）</v>
      </c>
      <c r="D6" s="282"/>
    </row>
    <row r="7" spans="2:4">
      <c r="B7" s="284" t="s">
        <v>48</v>
      </c>
      <c r="C7" s="295" t="s">
        <v>489</v>
      </c>
      <c r="D7" s="296"/>
    </row>
    <row r="8" spans="2:4">
      <c r="B8" s="284"/>
      <c r="C8" s="297"/>
      <c r="D8" s="298"/>
    </row>
    <row r="9" spans="2:4">
      <c r="B9" s="284"/>
      <c r="C9" s="297"/>
      <c r="D9" s="298"/>
    </row>
    <row r="10" spans="2:4">
      <c r="B10" s="301" t="s">
        <v>49</v>
      </c>
      <c r="C10" s="315" t="s">
        <v>490</v>
      </c>
      <c r="D10" s="288"/>
    </row>
    <row r="11" spans="2:4">
      <c r="B11" s="302"/>
      <c r="C11" s="316"/>
      <c r="D11" s="290"/>
    </row>
    <row r="12" spans="2:4">
      <c r="B12" s="303"/>
      <c r="C12" s="317"/>
      <c r="D12" s="318"/>
    </row>
    <row r="13" spans="2:4" ht="16.5" customHeight="1">
      <c r="B13" s="310" t="s">
        <v>50</v>
      </c>
      <c r="C13" s="140" t="s">
        <v>51</v>
      </c>
      <c r="D13" s="140" t="s">
        <v>52</v>
      </c>
    </row>
    <row r="14" spans="2:4" ht="27" customHeight="1">
      <c r="B14" s="310"/>
      <c r="C14" s="189" t="s">
        <v>40</v>
      </c>
      <c r="D14" s="189" t="s">
        <v>259</v>
      </c>
    </row>
    <row r="15" spans="2:4" ht="27" customHeight="1">
      <c r="B15" s="310"/>
      <c r="C15" s="189" t="s">
        <v>41</v>
      </c>
      <c r="D15" s="189" t="s">
        <v>130</v>
      </c>
    </row>
    <row r="16" spans="2:4" ht="27" customHeight="1">
      <c r="B16" s="310"/>
      <c r="C16" s="189" t="s">
        <v>39</v>
      </c>
      <c r="D16" s="189" t="s">
        <v>131</v>
      </c>
    </row>
    <row r="17" spans="2:4" ht="27" customHeight="1">
      <c r="B17" s="310"/>
      <c r="C17" s="189" t="s">
        <v>43</v>
      </c>
      <c r="D17" s="189" t="s">
        <v>132</v>
      </c>
    </row>
    <row r="18" spans="2:4" ht="27" customHeight="1">
      <c r="B18" s="310"/>
      <c r="C18" s="189" t="s">
        <v>371</v>
      </c>
      <c r="D18" s="189" t="s">
        <v>384</v>
      </c>
    </row>
    <row r="19" spans="2:4">
      <c r="B19" s="283" t="s">
        <v>164</v>
      </c>
      <c r="C19" s="311" t="s">
        <v>220</v>
      </c>
      <c r="D19" s="311"/>
    </row>
    <row r="20" spans="2:4">
      <c r="B20" s="283"/>
      <c r="C20" s="311"/>
      <c r="D20" s="311"/>
    </row>
    <row r="21" spans="2:4">
      <c r="B21" s="283"/>
      <c r="C21" s="311"/>
      <c r="D21" s="311"/>
    </row>
    <row r="22" spans="2:4">
      <c r="B22" s="283"/>
      <c r="C22" s="311"/>
      <c r="D22" s="311"/>
    </row>
    <row r="23" spans="2:4">
      <c r="B23" s="283"/>
      <c r="C23" s="311"/>
      <c r="D23" s="311"/>
    </row>
    <row r="24" spans="2:4">
      <c r="B24" s="148" t="s">
        <v>110</v>
      </c>
      <c r="C24" s="330" t="s">
        <v>614</v>
      </c>
      <c r="D24" s="330"/>
    </row>
    <row r="25" spans="2:4">
      <c r="B25" s="148"/>
      <c r="C25" s="331"/>
      <c r="D25" s="331"/>
    </row>
    <row r="26" spans="2:4">
      <c r="B26" s="148" t="s">
        <v>120</v>
      </c>
      <c r="C26" s="331" t="s">
        <v>176</v>
      </c>
      <c r="D26" s="331"/>
    </row>
    <row r="27" spans="2:4">
      <c r="B27" s="148"/>
      <c r="C27" s="331"/>
      <c r="D27" s="331"/>
    </row>
    <row r="28" spans="2:4">
      <c r="B28" s="148" t="s">
        <v>174</v>
      </c>
      <c r="C28" s="331" t="s">
        <v>203</v>
      </c>
      <c r="D28" s="331"/>
    </row>
    <row r="29" spans="2:4">
      <c r="C29" s="331"/>
      <c r="D29" s="331"/>
    </row>
  </sheetData>
  <sheetProtection algorithmName="SHA-512" hashValue="muzL7Q+vA0M4ajok3J+GgHZ0CDBUop0SPcNj2zrQ7QXJjPjzvBF1HHq+SOJZp6qMa192XiqzQjFWzLHst7ntUQ==" saltValue="+9h9P20QDK15HBb/aDmZnQ==" spinCount="100000" sheet="1" objects="1" scenarios="1" selectLockedCells="1"/>
  <mergeCells count="12">
    <mergeCell ref="C28:D29"/>
    <mergeCell ref="C24:D25"/>
    <mergeCell ref="C26:D27"/>
    <mergeCell ref="B13:B18"/>
    <mergeCell ref="B19:B23"/>
    <mergeCell ref="C19:D23"/>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B1:D25"/>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32</v>
      </c>
      <c r="C5" s="312" t="str">
        <f ca="1">VLOOKUP(INT(B5),点検表入力エリア,3,FALSE)</f>
        <v>空調機、パッケージ形空調機、ファンコイルユニット等のフィルターの清掃</v>
      </c>
      <c r="D5" s="312"/>
    </row>
    <row r="6" spans="2:4">
      <c r="B6" s="190" t="s">
        <v>47</v>
      </c>
      <c r="C6" s="282" t="str">
        <f ca="1">VLOOKUP(INT(B5),点検表入力エリア,2,FALSE)</f>
        <v>空調（共通）</v>
      </c>
      <c r="D6" s="282"/>
    </row>
    <row r="7" spans="2:4">
      <c r="B7" s="284" t="s">
        <v>48</v>
      </c>
      <c r="C7" s="295" t="s">
        <v>446</v>
      </c>
      <c r="D7" s="296"/>
    </row>
    <row r="8" spans="2:4">
      <c r="B8" s="284"/>
      <c r="C8" s="297"/>
      <c r="D8" s="298"/>
    </row>
    <row r="9" spans="2:4">
      <c r="B9" s="301" t="s">
        <v>49</v>
      </c>
      <c r="C9" s="315" t="s">
        <v>515</v>
      </c>
      <c r="D9" s="288"/>
    </row>
    <row r="10" spans="2:4">
      <c r="B10" s="302"/>
      <c r="C10" s="316"/>
      <c r="D10" s="290"/>
    </row>
    <row r="11" spans="2:4">
      <c r="B11" s="303"/>
      <c r="C11" s="317"/>
      <c r="D11" s="318"/>
    </row>
    <row r="12" spans="2:4" ht="16.5" customHeight="1">
      <c r="B12" s="310" t="s">
        <v>50</v>
      </c>
      <c r="C12" s="140" t="s">
        <v>51</v>
      </c>
      <c r="D12" s="140" t="s">
        <v>447</v>
      </c>
    </row>
    <row r="13" spans="2:4" ht="29.25" customHeight="1">
      <c r="B13" s="310"/>
      <c r="C13" s="189" t="s">
        <v>73</v>
      </c>
      <c r="D13" s="189" t="s">
        <v>487</v>
      </c>
    </row>
    <row r="14" spans="2:4" ht="29.25" customHeight="1">
      <c r="B14" s="310"/>
      <c r="C14" s="189" t="s">
        <v>54</v>
      </c>
      <c r="D14" s="189" t="s">
        <v>448</v>
      </c>
    </row>
    <row r="15" spans="2:4" ht="29.25" customHeight="1">
      <c r="B15" s="310"/>
      <c r="C15" s="189" t="s">
        <v>71</v>
      </c>
      <c r="D15" s="189" t="s">
        <v>449</v>
      </c>
    </row>
    <row r="16" spans="2:4" ht="29.25" customHeight="1">
      <c r="B16" s="310"/>
      <c r="C16" s="189" t="s">
        <v>74</v>
      </c>
      <c r="D16" s="189" t="s">
        <v>450</v>
      </c>
    </row>
    <row r="17" spans="2:4" ht="29.25" customHeight="1">
      <c r="B17" s="310"/>
      <c r="C17" s="189" t="s">
        <v>336</v>
      </c>
      <c r="D17" s="189" t="s">
        <v>478</v>
      </c>
    </row>
    <row r="18" spans="2:4">
      <c r="B18" s="283" t="s">
        <v>362</v>
      </c>
      <c r="C18" s="311" t="s">
        <v>488</v>
      </c>
      <c r="D18" s="311"/>
    </row>
    <row r="19" spans="2:4">
      <c r="B19" s="283"/>
      <c r="C19" s="311"/>
      <c r="D19" s="311"/>
    </row>
    <row r="20" spans="2:4" ht="14.25" customHeight="1">
      <c r="B20" s="283"/>
      <c r="C20" s="311"/>
      <c r="D20" s="311"/>
    </row>
    <row r="21" spans="2:4">
      <c r="B21" s="166" t="s">
        <v>110</v>
      </c>
      <c r="C21" s="328" t="s">
        <v>451</v>
      </c>
      <c r="D21" s="328"/>
    </row>
    <row r="22" spans="2:4">
      <c r="B22" s="166" t="s">
        <v>212</v>
      </c>
      <c r="C22" s="331" t="s">
        <v>621</v>
      </c>
      <c r="D22" s="331"/>
    </row>
    <row r="23" spans="2:4">
      <c r="B23" s="171"/>
      <c r="C23" s="331"/>
      <c r="D23" s="331"/>
    </row>
    <row r="24" spans="2:4">
      <c r="B24" s="171"/>
      <c r="C24" s="331"/>
      <c r="D24" s="331"/>
    </row>
    <row r="25" spans="2:4">
      <c r="B25" s="149"/>
      <c r="C25" s="331"/>
      <c r="D25" s="331"/>
    </row>
  </sheetData>
  <sheetProtection algorithmName="SHA-512" hashValue="mhTVekFtsos7A0HmDg+p5p/l5i4c+estOyDgJKV/0+1+FL9to95BdjxUaNidA8J03Lo6XkAwcK1cHN4oLAJCcA==" saltValue="b/ee2e2/EQ7NlOsXAH5rJA==" spinCount="100000" sheet="1" objects="1" scenarios="1" selectLockedCells="1"/>
  <mergeCells count="11">
    <mergeCell ref="B12:B17"/>
    <mergeCell ref="B18:B20"/>
    <mergeCell ref="C18:D20"/>
    <mergeCell ref="C21:D21"/>
    <mergeCell ref="C22:D25"/>
    <mergeCell ref="C5:D5"/>
    <mergeCell ref="C6:D6"/>
    <mergeCell ref="B7:B8"/>
    <mergeCell ref="C7:D8"/>
    <mergeCell ref="B9:B11"/>
    <mergeCell ref="C9:D11"/>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B1:D23"/>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33</v>
      </c>
      <c r="C5" s="312" t="str">
        <f ca="1">VLOOKUP(INT(B5),点検表入力エリア,3,FALSE)</f>
        <v>空調室外機のフィンコイル洗浄</v>
      </c>
      <c r="D5" s="312"/>
    </row>
    <row r="6" spans="2:4">
      <c r="B6" s="190" t="s">
        <v>47</v>
      </c>
      <c r="C6" s="282" t="str">
        <f ca="1">VLOOKUP(INT(B5),点検表入力エリア,2,FALSE)</f>
        <v>空調（共通）</v>
      </c>
      <c r="D6" s="282"/>
    </row>
    <row r="7" spans="2:4">
      <c r="B7" s="284" t="s">
        <v>48</v>
      </c>
      <c r="C7" s="295" t="s">
        <v>177</v>
      </c>
      <c r="D7" s="296"/>
    </row>
    <row r="8" spans="2:4">
      <c r="B8" s="284"/>
      <c r="C8" s="297"/>
      <c r="D8" s="298"/>
    </row>
    <row r="9" spans="2:4">
      <c r="B9" s="301" t="s">
        <v>49</v>
      </c>
      <c r="C9" s="315" t="s">
        <v>514</v>
      </c>
      <c r="D9" s="288"/>
    </row>
    <row r="10" spans="2:4">
      <c r="B10" s="302"/>
      <c r="C10" s="316"/>
      <c r="D10" s="290"/>
    </row>
    <row r="11" spans="2:4">
      <c r="B11" s="303"/>
      <c r="C11" s="317"/>
      <c r="D11" s="318"/>
    </row>
    <row r="12" spans="2:4" ht="16.5" customHeight="1">
      <c r="B12" s="310" t="s">
        <v>50</v>
      </c>
      <c r="C12" s="140" t="s">
        <v>51</v>
      </c>
      <c r="D12" s="140" t="s">
        <v>52</v>
      </c>
    </row>
    <row r="13" spans="2:4" ht="29.25" customHeight="1">
      <c r="B13" s="310"/>
      <c r="C13" s="189" t="s">
        <v>117</v>
      </c>
      <c r="D13" s="189" t="s">
        <v>385</v>
      </c>
    </row>
    <row r="14" spans="2:4" ht="29.25" customHeight="1">
      <c r="B14" s="310"/>
      <c r="C14" s="189" t="s">
        <v>336</v>
      </c>
      <c r="D14" s="189" t="s">
        <v>452</v>
      </c>
    </row>
    <row r="15" spans="2:4" ht="29.25" customHeight="1">
      <c r="B15" s="310"/>
      <c r="C15" s="189" t="s">
        <v>42</v>
      </c>
      <c r="D15" s="189" t="s">
        <v>386</v>
      </c>
    </row>
    <row r="16" spans="2:4">
      <c r="B16" s="283" t="s">
        <v>164</v>
      </c>
      <c r="C16" s="311" t="s">
        <v>582</v>
      </c>
      <c r="D16" s="311"/>
    </row>
    <row r="17" spans="2:4">
      <c r="B17" s="283"/>
      <c r="C17" s="311"/>
      <c r="D17" s="311"/>
    </row>
    <row r="18" spans="2:4">
      <c r="B18" s="283"/>
      <c r="C18" s="311"/>
      <c r="D18" s="311"/>
    </row>
    <row r="19" spans="2:4" ht="13.5" customHeight="1">
      <c r="B19" s="211" t="s">
        <v>191</v>
      </c>
      <c r="C19" s="331" t="s">
        <v>621</v>
      </c>
      <c r="D19" s="331"/>
    </row>
    <row r="20" spans="2:4">
      <c r="B20" s="148"/>
      <c r="C20" s="331"/>
      <c r="D20" s="331"/>
    </row>
    <row r="21" spans="2:4">
      <c r="B21" s="149"/>
      <c r="C21" s="331"/>
      <c r="D21" s="331"/>
    </row>
    <row r="22" spans="2:4">
      <c r="B22" s="149"/>
      <c r="C22" s="254"/>
      <c r="D22" s="254"/>
    </row>
    <row r="23" spans="2:4">
      <c r="B23" s="149"/>
      <c r="C23" s="254"/>
      <c r="D23" s="254"/>
    </row>
  </sheetData>
  <sheetProtection algorithmName="SHA-512" hashValue="CzCcLeWG1R4pa9D7H+NQY0ZbJDCfoFuEXq31DOkrjx43tj/nAmbq04RwhrKUr4/NVQPipCqywxj2wn+BzdmuRg==" saltValue="sH0JvVocJXtJdjd2rFL1Dw==" spinCount="100000" sheet="1" objects="1" scenarios="1" selectLockedCells="1"/>
  <mergeCells count="12">
    <mergeCell ref="C22:D22"/>
    <mergeCell ref="C23:D23"/>
    <mergeCell ref="B12:B15"/>
    <mergeCell ref="B16:B18"/>
    <mergeCell ref="C16:D18"/>
    <mergeCell ref="C19:D21"/>
    <mergeCell ref="C5:D5"/>
    <mergeCell ref="C6:D6"/>
    <mergeCell ref="B7:B8"/>
    <mergeCell ref="C7:D8"/>
    <mergeCell ref="B9:B11"/>
    <mergeCell ref="C9:D11"/>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fitToPage="1"/>
  </sheetPr>
  <dimension ref="B1:D26"/>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34</v>
      </c>
      <c r="C5" s="312" t="str">
        <f ca="1">VLOOKUP(INT(B5),点検表入力エリア,3,FALSE)</f>
        <v>高効率換気用ファンの導入</v>
      </c>
      <c r="D5" s="312"/>
    </row>
    <row r="6" spans="2:4">
      <c r="B6" s="190" t="s">
        <v>47</v>
      </c>
      <c r="C6" s="282" t="str">
        <f ca="1">VLOOKUP(INT(B5),点検表入力エリア,2,FALSE)</f>
        <v>換気</v>
      </c>
      <c r="D6" s="282"/>
    </row>
    <row r="7" spans="2:4">
      <c r="B7" s="284" t="s">
        <v>48</v>
      </c>
      <c r="C7" s="295" t="s">
        <v>592</v>
      </c>
      <c r="D7" s="296"/>
    </row>
    <row r="8" spans="2:4">
      <c r="B8" s="284"/>
      <c r="C8" s="297"/>
      <c r="D8" s="298"/>
    </row>
    <row r="9" spans="2:4">
      <c r="B9" s="301" t="s">
        <v>49</v>
      </c>
      <c r="C9" s="315" t="s">
        <v>486</v>
      </c>
      <c r="D9" s="288"/>
    </row>
    <row r="10" spans="2:4">
      <c r="B10" s="302"/>
      <c r="C10" s="316"/>
      <c r="D10" s="290"/>
    </row>
    <row r="11" spans="2:4">
      <c r="B11" s="303"/>
      <c r="C11" s="317"/>
      <c r="D11" s="318"/>
    </row>
    <row r="12" spans="2:4" ht="16.5" customHeight="1">
      <c r="B12" s="310" t="s">
        <v>50</v>
      </c>
      <c r="C12" s="140" t="s">
        <v>51</v>
      </c>
      <c r="D12" s="140" t="s">
        <v>52</v>
      </c>
    </row>
    <row r="13" spans="2:4" ht="30" customHeight="1">
      <c r="B13" s="310"/>
      <c r="C13" s="191" t="s">
        <v>528</v>
      </c>
      <c r="D13" s="191" t="s">
        <v>602</v>
      </c>
    </row>
    <row r="14" spans="2:4" ht="30" customHeight="1">
      <c r="B14" s="310"/>
      <c r="C14" s="191" t="s">
        <v>529</v>
      </c>
      <c r="D14" s="191" t="s">
        <v>574</v>
      </c>
    </row>
    <row r="15" spans="2:4" ht="30" customHeight="1">
      <c r="B15" s="310"/>
      <c r="C15" s="191" t="s">
        <v>530</v>
      </c>
      <c r="D15" s="191" t="s">
        <v>533</v>
      </c>
    </row>
    <row r="16" spans="2:4" ht="30" customHeight="1">
      <c r="B16" s="310"/>
      <c r="C16" s="191" t="s">
        <v>531</v>
      </c>
      <c r="D16" s="191" t="s">
        <v>534</v>
      </c>
    </row>
    <row r="17" spans="2:4" ht="30" customHeight="1">
      <c r="B17" s="310"/>
      <c r="C17" s="189" t="s">
        <v>361</v>
      </c>
      <c r="D17" s="189" t="s">
        <v>535</v>
      </c>
    </row>
    <row r="18" spans="2:4">
      <c r="B18" s="283" t="s">
        <v>164</v>
      </c>
      <c r="C18" s="311" t="s">
        <v>199</v>
      </c>
      <c r="D18" s="311"/>
    </row>
    <row r="19" spans="2:4">
      <c r="B19" s="283"/>
      <c r="C19" s="311"/>
      <c r="D19" s="311"/>
    </row>
    <row r="20" spans="2:4">
      <c r="B20" s="283"/>
      <c r="C20" s="311"/>
      <c r="D20" s="311"/>
    </row>
    <row r="21" spans="2:4">
      <c r="B21" s="283"/>
      <c r="C21" s="311"/>
      <c r="D21" s="311"/>
    </row>
    <row r="22" spans="2:4" ht="13.5" customHeight="1">
      <c r="B22" s="148" t="s">
        <v>191</v>
      </c>
      <c r="C22" s="331" t="s">
        <v>593</v>
      </c>
      <c r="D22" s="331"/>
    </row>
    <row r="23" spans="2:4">
      <c r="B23" s="149"/>
      <c r="C23" s="331"/>
      <c r="D23" s="331"/>
    </row>
    <row r="24" spans="2:4">
      <c r="B24" s="149"/>
      <c r="C24" s="331"/>
      <c r="D24" s="331"/>
    </row>
    <row r="25" spans="2:4">
      <c r="B25" s="149"/>
      <c r="C25" s="331"/>
      <c r="D25" s="331"/>
    </row>
    <row r="26" spans="2:4">
      <c r="B26" s="149"/>
      <c r="C26" s="254"/>
      <c r="D26" s="254"/>
    </row>
  </sheetData>
  <sheetProtection algorithmName="SHA-512" hashValue="VjNhQdErh5wlvCu+Tc56yxkVffY8pbmiltDjSWeatI6kA7I9te7FDXEisovJNG6horoY/tIgaiZQoZ2xTdgA7Q==" saltValue="2sUk3En2+tOImrGNS2a49A==" spinCount="100000" sheet="1" objects="1" scenarios="1" selectLockedCells="1"/>
  <mergeCells count="11">
    <mergeCell ref="C26:D26"/>
    <mergeCell ref="C22:D25"/>
    <mergeCell ref="B12:B17"/>
    <mergeCell ref="B18:B21"/>
    <mergeCell ref="C18:D21"/>
    <mergeCell ref="C5:D5"/>
    <mergeCell ref="C6:D6"/>
    <mergeCell ref="B7:B8"/>
    <mergeCell ref="C7:D8"/>
    <mergeCell ref="B9:B11"/>
    <mergeCell ref="C9:D11"/>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pageSetUpPr fitToPage="1"/>
  </sheetPr>
  <dimension ref="B1:D31"/>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35</v>
      </c>
      <c r="C5" s="312" t="str">
        <f ca="1">VLOOKUP(INT(B5),点検表入力エリア,3,FALSE)</f>
        <v>換気風量の抑制</v>
      </c>
      <c r="D5" s="312"/>
    </row>
    <row r="6" spans="2:4">
      <c r="B6" s="190" t="s">
        <v>47</v>
      </c>
      <c r="C6" s="282" t="str">
        <f ca="1">VLOOKUP(INT(B5),点検表入力エリア,2,FALSE)</f>
        <v>換気</v>
      </c>
      <c r="D6" s="282"/>
    </row>
    <row r="7" spans="2:4">
      <c r="B7" s="284" t="s">
        <v>48</v>
      </c>
      <c r="C7" s="295" t="s">
        <v>591</v>
      </c>
      <c r="D7" s="296"/>
    </row>
    <row r="8" spans="2:4">
      <c r="B8" s="284"/>
      <c r="C8" s="297"/>
      <c r="D8" s="298"/>
    </row>
    <row r="9" spans="2:4">
      <c r="B9" s="284"/>
      <c r="C9" s="297"/>
      <c r="D9" s="298"/>
    </row>
    <row r="10" spans="2:4" ht="260.25" customHeight="1">
      <c r="B10" s="284"/>
      <c r="C10" s="297"/>
      <c r="D10" s="298"/>
    </row>
    <row r="11" spans="2:4">
      <c r="B11" s="301" t="s">
        <v>49</v>
      </c>
      <c r="C11" s="315" t="s">
        <v>512</v>
      </c>
      <c r="D11" s="288"/>
    </row>
    <row r="12" spans="2:4">
      <c r="B12" s="302"/>
      <c r="C12" s="316"/>
      <c r="D12" s="290"/>
    </row>
    <row r="13" spans="2:4">
      <c r="B13" s="303"/>
      <c r="C13" s="317"/>
      <c r="D13" s="318"/>
    </row>
    <row r="14" spans="2:4" ht="16.5" customHeight="1">
      <c r="B14" s="310" t="s">
        <v>50</v>
      </c>
      <c r="C14" s="140" t="s">
        <v>51</v>
      </c>
      <c r="D14" s="140" t="s">
        <v>52</v>
      </c>
    </row>
    <row r="15" spans="2:4" ht="30" customHeight="1">
      <c r="B15" s="310"/>
      <c r="C15" s="189" t="s">
        <v>459</v>
      </c>
      <c r="D15" s="189" t="s">
        <v>258</v>
      </c>
    </row>
    <row r="16" spans="2:4" ht="30" customHeight="1">
      <c r="B16" s="310"/>
      <c r="C16" s="189" t="s">
        <v>45</v>
      </c>
      <c r="D16" s="189" t="s">
        <v>75</v>
      </c>
    </row>
    <row r="17" spans="2:4" ht="30" customHeight="1">
      <c r="B17" s="310"/>
      <c r="C17" s="189" t="s">
        <v>44</v>
      </c>
      <c r="D17" s="189" t="s">
        <v>76</v>
      </c>
    </row>
    <row r="18" spans="2:4" ht="30" customHeight="1">
      <c r="B18" s="310"/>
      <c r="C18" s="189" t="s">
        <v>37</v>
      </c>
      <c r="D18" s="189" t="s">
        <v>77</v>
      </c>
    </row>
    <row r="19" spans="2:4" ht="33.75" customHeight="1">
      <c r="B19" s="310"/>
      <c r="C19" s="189" t="s">
        <v>371</v>
      </c>
      <c r="D19" s="189" t="s">
        <v>387</v>
      </c>
    </row>
    <row r="20" spans="2:4">
      <c r="B20" s="283" t="s">
        <v>164</v>
      </c>
      <c r="C20" s="311" t="s">
        <v>513</v>
      </c>
      <c r="D20" s="311"/>
    </row>
    <row r="21" spans="2:4">
      <c r="B21" s="283"/>
      <c r="C21" s="311"/>
      <c r="D21" s="311"/>
    </row>
    <row r="22" spans="2:4">
      <c r="B22" s="283"/>
      <c r="C22" s="311"/>
      <c r="D22" s="311"/>
    </row>
    <row r="23" spans="2:4">
      <c r="B23" s="283"/>
      <c r="C23" s="311"/>
      <c r="D23" s="311"/>
    </row>
    <row r="24" spans="2:4">
      <c r="B24" s="283"/>
      <c r="C24" s="311"/>
      <c r="D24" s="311"/>
    </row>
    <row r="25" spans="2:4">
      <c r="B25" s="283"/>
      <c r="C25" s="311"/>
      <c r="D25" s="311"/>
    </row>
    <row r="26" spans="2:4">
      <c r="B26" s="148" t="s">
        <v>110</v>
      </c>
      <c r="C26" s="330" t="s">
        <v>430</v>
      </c>
      <c r="D26" s="330"/>
    </row>
    <row r="27" spans="2:4">
      <c r="B27" s="148"/>
      <c r="C27" s="331"/>
      <c r="D27" s="331"/>
    </row>
    <row r="28" spans="2:4" ht="13.5" customHeight="1">
      <c r="B28" s="148" t="s">
        <v>120</v>
      </c>
      <c r="C28" s="331" t="s">
        <v>621</v>
      </c>
      <c r="D28" s="331"/>
    </row>
    <row r="29" spans="2:4">
      <c r="B29" s="149"/>
      <c r="C29" s="331"/>
      <c r="D29" s="331"/>
    </row>
    <row r="30" spans="2:4">
      <c r="B30" s="149"/>
      <c r="C30" s="331"/>
      <c r="D30" s="331"/>
    </row>
    <row r="31" spans="2:4">
      <c r="B31" s="149"/>
      <c r="C31" s="254"/>
      <c r="D31" s="254"/>
    </row>
  </sheetData>
  <sheetProtection algorithmName="SHA-512" hashValue="K4hThd07LhP86Zu5CurjYIK9dANQrKqkMS+2d8BsO3+hWo+Jth+DZl2JxLRQS/VEtUO/6zYiItqOo/W9kzzc8g==" saltValue="4D2nxTMdFT/igR8+Ap+zjA==" spinCount="100000" sheet="1" objects="1" scenarios="1" selectLockedCells="1"/>
  <mergeCells count="13">
    <mergeCell ref="C31:D31"/>
    <mergeCell ref="B14:B19"/>
    <mergeCell ref="B20:B25"/>
    <mergeCell ref="C20:D25"/>
    <mergeCell ref="C28:D30"/>
    <mergeCell ref="C26:D27"/>
    <mergeCell ref="B11:B13"/>
    <mergeCell ref="C11:D13"/>
    <mergeCell ref="C5:D5"/>
    <mergeCell ref="C6:D6"/>
    <mergeCell ref="B7:B10"/>
    <mergeCell ref="C7:D9"/>
    <mergeCell ref="C10:D10"/>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B1:D32"/>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36</v>
      </c>
      <c r="C5" s="312" t="str">
        <f ca="1">VLOOKUP(INT(B5),点検表入力エリア,3,FALSE)</f>
        <v>CO2濃度・外気温湿度による外気取入量の調整</v>
      </c>
      <c r="D5" s="312"/>
    </row>
    <row r="6" spans="2:4">
      <c r="B6" s="190" t="s">
        <v>47</v>
      </c>
      <c r="C6" s="282" t="str">
        <f ca="1">VLOOKUP(INT(B5),点検表入力エリア,2,FALSE)</f>
        <v>換気</v>
      </c>
      <c r="D6" s="282"/>
    </row>
    <row r="7" spans="2:4">
      <c r="B7" s="284" t="s">
        <v>48</v>
      </c>
      <c r="C7" s="295" t="s">
        <v>484</v>
      </c>
      <c r="D7" s="296"/>
    </row>
    <row r="8" spans="2:4">
      <c r="B8" s="284"/>
      <c r="C8" s="297"/>
      <c r="D8" s="298"/>
    </row>
    <row r="9" spans="2:4">
      <c r="B9" s="284"/>
      <c r="C9" s="297"/>
      <c r="D9" s="298"/>
    </row>
    <row r="10" spans="2:4">
      <c r="B10" s="284"/>
      <c r="C10" s="297"/>
      <c r="D10" s="298"/>
    </row>
    <row r="11" spans="2:4">
      <c r="B11" s="284"/>
      <c r="C11" s="297"/>
      <c r="D11" s="298"/>
    </row>
    <row r="12" spans="2:4" ht="222" customHeight="1">
      <c r="B12" s="284"/>
      <c r="C12" s="297"/>
      <c r="D12" s="298"/>
    </row>
    <row r="13" spans="2:4">
      <c r="B13" s="301" t="s">
        <v>49</v>
      </c>
      <c r="C13" s="315" t="s">
        <v>510</v>
      </c>
      <c r="D13" s="288"/>
    </row>
    <row r="14" spans="2:4">
      <c r="B14" s="302"/>
      <c r="C14" s="316"/>
      <c r="D14" s="290"/>
    </row>
    <row r="15" spans="2:4">
      <c r="B15" s="303"/>
      <c r="C15" s="317"/>
      <c r="D15" s="318"/>
    </row>
    <row r="16" spans="2:4" ht="16.5" customHeight="1">
      <c r="B16" s="310" t="s">
        <v>50</v>
      </c>
      <c r="C16" s="140" t="s">
        <v>51</v>
      </c>
      <c r="D16" s="140" t="s">
        <v>52</v>
      </c>
    </row>
    <row r="17" spans="2:4" ht="30" customHeight="1">
      <c r="B17" s="310"/>
      <c r="C17" s="189" t="s">
        <v>459</v>
      </c>
      <c r="D17" s="189" t="s">
        <v>257</v>
      </c>
    </row>
    <row r="18" spans="2:4" ht="30" customHeight="1">
      <c r="B18" s="310"/>
      <c r="C18" s="189" t="s">
        <v>45</v>
      </c>
      <c r="D18" s="189" t="s">
        <v>65</v>
      </c>
    </row>
    <row r="19" spans="2:4" ht="30" customHeight="1">
      <c r="B19" s="310"/>
      <c r="C19" s="189" t="s">
        <v>44</v>
      </c>
      <c r="D19" s="189" t="s">
        <v>66</v>
      </c>
    </row>
    <row r="20" spans="2:4" ht="30" customHeight="1">
      <c r="B20" s="310"/>
      <c r="C20" s="189" t="s">
        <v>37</v>
      </c>
      <c r="D20" s="189" t="s">
        <v>67</v>
      </c>
    </row>
    <row r="21" spans="2:4" ht="30" customHeight="1">
      <c r="B21" s="310"/>
      <c r="C21" s="189" t="s">
        <v>371</v>
      </c>
      <c r="D21" s="189" t="s">
        <v>388</v>
      </c>
    </row>
    <row r="22" spans="2:4" ht="30" customHeight="1">
      <c r="B22" s="310"/>
      <c r="C22" s="189" t="s">
        <v>42</v>
      </c>
      <c r="D22" s="189" t="s">
        <v>485</v>
      </c>
    </row>
    <row r="23" spans="2:4">
      <c r="B23" s="283" t="s">
        <v>164</v>
      </c>
      <c r="C23" s="311" t="s">
        <v>495</v>
      </c>
      <c r="D23" s="311"/>
    </row>
    <row r="24" spans="2:4">
      <c r="B24" s="283"/>
      <c r="C24" s="311"/>
      <c r="D24" s="311"/>
    </row>
    <row r="25" spans="2:4">
      <c r="B25" s="283"/>
      <c r="C25" s="311"/>
      <c r="D25" s="311"/>
    </row>
    <row r="26" spans="2:4">
      <c r="B26" s="283"/>
      <c r="C26" s="311"/>
      <c r="D26" s="311"/>
    </row>
    <row r="27" spans="2:4">
      <c r="B27" s="283"/>
      <c r="C27" s="311"/>
      <c r="D27" s="311"/>
    </row>
    <row r="28" spans="2:4">
      <c r="B28" s="283"/>
      <c r="C28" s="311"/>
      <c r="D28" s="311"/>
    </row>
    <row r="29" spans="2:4" ht="13.5" customHeight="1">
      <c r="B29" s="148" t="s">
        <v>110</v>
      </c>
      <c r="C29" s="346" t="s">
        <v>511</v>
      </c>
      <c r="D29" s="346"/>
    </row>
    <row r="30" spans="2:4">
      <c r="B30" s="148" t="s">
        <v>120</v>
      </c>
      <c r="C30" s="331" t="s">
        <v>621</v>
      </c>
      <c r="D30" s="331"/>
    </row>
    <row r="31" spans="2:4">
      <c r="B31" s="149"/>
      <c r="C31" s="331"/>
      <c r="D31" s="331"/>
    </row>
    <row r="32" spans="2:4">
      <c r="C32" s="331"/>
      <c r="D32" s="331"/>
    </row>
  </sheetData>
  <sheetProtection algorithmName="SHA-512" hashValue="3ALsv1dvV+cyZCMX+zW/oUVJJ79zoaAGgZtkI4pj30p0gFScZrjUCmD5WNzakBRkbgXmBENjzIoC5eH9tx1YVQ==" saltValue="bC5aHSIPGKQG7GGUIfqy1Q==" spinCount="100000" sheet="1" objects="1" scenarios="1" selectLockedCells="1"/>
  <mergeCells count="12">
    <mergeCell ref="B16:B22"/>
    <mergeCell ref="B23:B28"/>
    <mergeCell ref="C23:D28"/>
    <mergeCell ref="C30:D32"/>
    <mergeCell ref="B13:B15"/>
    <mergeCell ref="C13:D15"/>
    <mergeCell ref="C29:D29"/>
    <mergeCell ref="C5:D5"/>
    <mergeCell ref="C6:D6"/>
    <mergeCell ref="B7:B12"/>
    <mergeCell ref="C7:D11"/>
    <mergeCell ref="C12: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B1:D26"/>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20.08203125" style="139" customWidth="1"/>
    <col min="4" max="4" width="49.83203125" style="139" customWidth="1"/>
    <col min="5" max="5" width="11.25" style="139" customWidth="1"/>
    <col min="6" max="16384" width="9" style="139"/>
  </cols>
  <sheetData>
    <row r="1" spans="2:4">
      <c r="B1" s="141"/>
    </row>
    <row r="5" spans="2:4" ht="19.5" customHeight="1">
      <c r="B5" s="138" t="str">
        <f ca="1">RIGHT(CELL("filename",B5),LEN(CELL("filename",B5))-FIND("]",CELL("filename",B5)))</f>
        <v>1</v>
      </c>
      <c r="C5" s="285" t="s">
        <v>628</v>
      </c>
      <c r="D5" s="286"/>
    </row>
    <row r="6" spans="2:4" ht="19.5" customHeight="1">
      <c r="B6" s="190" t="s">
        <v>47</v>
      </c>
      <c r="C6" s="282" t="str">
        <f ca="1">VLOOKUP(INT(B5),点検表入力エリア,2,FALSE)</f>
        <v>一般管理</v>
      </c>
      <c r="D6" s="282"/>
    </row>
    <row r="7" spans="2:4">
      <c r="B7" s="284" t="s">
        <v>48</v>
      </c>
      <c r="C7" s="287" t="s">
        <v>631</v>
      </c>
      <c r="D7" s="288"/>
    </row>
    <row r="8" spans="2:4">
      <c r="B8" s="284"/>
      <c r="C8" s="289"/>
      <c r="D8" s="290"/>
    </row>
    <row r="9" spans="2:4">
      <c r="B9" s="284"/>
      <c r="C9" s="289"/>
      <c r="D9" s="290"/>
    </row>
    <row r="10" spans="2:4">
      <c r="B10" s="284"/>
      <c r="C10" s="289"/>
      <c r="D10" s="290"/>
    </row>
    <row r="11" spans="2:4">
      <c r="B11" s="284"/>
      <c r="C11" s="289"/>
      <c r="D11" s="290"/>
    </row>
    <row r="12" spans="2:4">
      <c r="B12" s="284"/>
      <c r="C12" s="289"/>
      <c r="D12" s="290"/>
    </row>
    <row r="13" spans="2:4" ht="201" customHeight="1">
      <c r="B13" s="284"/>
      <c r="C13" s="291"/>
      <c r="D13" s="292"/>
    </row>
    <row r="14" spans="2:4">
      <c r="B14" s="284" t="s">
        <v>49</v>
      </c>
      <c r="C14" s="293" t="s">
        <v>273</v>
      </c>
      <c r="D14" s="293"/>
    </row>
    <row r="15" spans="2:4">
      <c r="B15" s="284"/>
      <c r="C15" s="293"/>
      <c r="D15" s="293"/>
    </row>
    <row r="16" spans="2:4">
      <c r="B16" s="284"/>
      <c r="C16" s="293"/>
      <c r="D16" s="293"/>
    </row>
    <row r="17" spans="2:4">
      <c r="B17" s="284"/>
      <c r="C17" s="293"/>
      <c r="D17" s="293"/>
    </row>
    <row r="18" spans="2:4">
      <c r="B18" s="284"/>
      <c r="C18" s="293"/>
      <c r="D18" s="293"/>
    </row>
    <row r="19" spans="2:4">
      <c r="B19" s="284" t="s">
        <v>50</v>
      </c>
      <c r="C19" s="140" t="s">
        <v>51</v>
      </c>
      <c r="D19" s="140" t="s">
        <v>52</v>
      </c>
    </row>
    <row r="20" spans="2:4" ht="29.25" customHeight="1">
      <c r="B20" s="284"/>
      <c r="C20" s="189" t="s">
        <v>328</v>
      </c>
      <c r="D20" s="189" t="s">
        <v>329</v>
      </c>
    </row>
    <row r="21" spans="2:4" ht="29.25" customHeight="1">
      <c r="B21" s="284"/>
      <c r="C21" s="189" t="s">
        <v>330</v>
      </c>
      <c r="D21" s="189" t="s">
        <v>331</v>
      </c>
    </row>
    <row r="22" spans="2:4" ht="29.25" customHeight="1">
      <c r="B22" s="284"/>
      <c r="C22" s="189" t="s">
        <v>332</v>
      </c>
      <c r="D22" s="189" t="s">
        <v>333</v>
      </c>
    </row>
    <row r="23" spans="2:4" ht="29.25" customHeight="1">
      <c r="B23" s="284"/>
      <c r="C23" s="189" t="s">
        <v>334</v>
      </c>
      <c r="D23" s="189" t="s">
        <v>335</v>
      </c>
    </row>
    <row r="24" spans="2:4" ht="29.25" customHeight="1">
      <c r="B24" s="284"/>
      <c r="C24" s="189" t="s">
        <v>336</v>
      </c>
      <c r="D24" s="189" t="s">
        <v>337</v>
      </c>
    </row>
    <row r="25" spans="2:4">
      <c r="B25" s="283" t="s">
        <v>208</v>
      </c>
      <c r="C25" s="282" t="s">
        <v>502</v>
      </c>
      <c r="D25" s="282"/>
    </row>
    <row r="26" spans="2:4">
      <c r="B26" s="283"/>
      <c r="C26" s="282"/>
      <c r="D26" s="282"/>
    </row>
  </sheetData>
  <sheetProtection algorithmName="SHA-512" hashValue="7NX7QozGDcQKSUE1tI9cTRUOzeRaYjyucsE6aD9PbjIWJuUc/w3d5sgjTgUakzRWlcjRblNrxNOi1ihSeCW7Rw==" saltValue="iOOee1tmYJQr7zxOm0GceA==" spinCount="100000" sheet="1" objects="1" scenarios="1" selectLockedCells="1"/>
  <mergeCells count="10">
    <mergeCell ref="C25:D26"/>
    <mergeCell ref="B25:B26"/>
    <mergeCell ref="B19:B24"/>
    <mergeCell ref="C5:D5"/>
    <mergeCell ref="C6:D6"/>
    <mergeCell ref="B7:B13"/>
    <mergeCell ref="C7:D12"/>
    <mergeCell ref="C13:D13"/>
    <mergeCell ref="B14:B18"/>
    <mergeCell ref="C14:D18"/>
  </mergeCells>
  <phoneticPr fontId="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B1:D27"/>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37</v>
      </c>
      <c r="C5" s="312" t="str">
        <f ca="1">VLOOKUP(INT(B5),点検表入力エリア,3,FALSE)</f>
        <v>高効率照明器具の導入</v>
      </c>
      <c r="D5" s="312"/>
    </row>
    <row r="6" spans="2:4" ht="20.25" customHeight="1">
      <c r="B6" s="190" t="s">
        <v>47</v>
      </c>
      <c r="C6" s="282" t="str">
        <f ca="1">VLOOKUP(INT(B5),点検表入力エリア,2,FALSE)</f>
        <v>照明</v>
      </c>
      <c r="D6" s="282"/>
    </row>
    <row r="7" spans="2:4">
      <c r="B7" s="284" t="s">
        <v>48</v>
      </c>
      <c r="C7" s="295" t="s">
        <v>389</v>
      </c>
      <c r="D7" s="296"/>
    </row>
    <row r="8" spans="2:4">
      <c r="B8" s="284"/>
      <c r="C8" s="297"/>
      <c r="D8" s="298"/>
    </row>
    <row r="9" spans="2:4">
      <c r="B9" s="301" t="s">
        <v>49</v>
      </c>
      <c r="C9" s="315" t="s">
        <v>509</v>
      </c>
      <c r="D9" s="288"/>
    </row>
    <row r="10" spans="2:4">
      <c r="B10" s="302"/>
      <c r="C10" s="316"/>
      <c r="D10" s="290"/>
    </row>
    <row r="11" spans="2:4">
      <c r="B11" s="303"/>
      <c r="C11" s="317"/>
      <c r="D11" s="318"/>
    </row>
    <row r="12" spans="2:4" ht="16.5" customHeight="1">
      <c r="B12" s="310" t="s">
        <v>50</v>
      </c>
      <c r="C12" s="140" t="s">
        <v>51</v>
      </c>
      <c r="D12" s="140" t="s">
        <v>52</v>
      </c>
    </row>
    <row r="13" spans="2:4" ht="28.5" customHeight="1">
      <c r="B13" s="310"/>
      <c r="C13" s="191" t="s">
        <v>390</v>
      </c>
      <c r="D13" s="191" t="s">
        <v>483</v>
      </c>
    </row>
    <row r="14" spans="2:4" ht="28.5" customHeight="1">
      <c r="B14" s="310"/>
      <c r="C14" s="191" t="s">
        <v>525</v>
      </c>
      <c r="D14" s="191" t="s">
        <v>391</v>
      </c>
    </row>
    <row r="15" spans="2:4" ht="28.5" customHeight="1">
      <c r="B15" s="310"/>
      <c r="C15" s="191" t="s">
        <v>39</v>
      </c>
      <c r="D15" s="191" t="s">
        <v>392</v>
      </c>
    </row>
    <row r="16" spans="2:4" ht="28.5" customHeight="1">
      <c r="B16" s="310"/>
      <c r="C16" s="191" t="s">
        <v>43</v>
      </c>
      <c r="D16" s="191" t="s">
        <v>393</v>
      </c>
    </row>
    <row r="17" spans="2:4" ht="28.5" customHeight="1">
      <c r="B17" s="310"/>
      <c r="C17" s="189" t="s">
        <v>371</v>
      </c>
      <c r="D17" s="191" t="s">
        <v>587</v>
      </c>
    </row>
    <row r="18" spans="2:4">
      <c r="B18" s="283" t="s">
        <v>362</v>
      </c>
      <c r="C18" s="311" t="s">
        <v>394</v>
      </c>
      <c r="D18" s="311"/>
    </row>
    <row r="19" spans="2:4">
      <c r="B19" s="283"/>
      <c r="C19" s="311"/>
      <c r="D19" s="311"/>
    </row>
    <row r="20" spans="2:4">
      <c r="B20" s="283"/>
      <c r="C20" s="311"/>
      <c r="D20" s="311"/>
    </row>
    <row r="21" spans="2:4">
      <c r="B21" s="283"/>
      <c r="C21" s="311"/>
      <c r="D21" s="311"/>
    </row>
    <row r="22" spans="2:4" ht="13.5" customHeight="1">
      <c r="B22" s="166" t="s">
        <v>395</v>
      </c>
      <c r="C22" s="328" t="s">
        <v>615</v>
      </c>
      <c r="D22" s="328"/>
    </row>
    <row r="23" spans="2:4" ht="13.5" customHeight="1">
      <c r="B23" s="166"/>
      <c r="C23" s="329"/>
      <c r="D23" s="329"/>
    </row>
    <row r="24" spans="2:4">
      <c r="B24" s="166" t="s">
        <v>396</v>
      </c>
      <c r="C24" s="329" t="s">
        <v>397</v>
      </c>
      <c r="D24" s="329"/>
    </row>
    <row r="25" spans="2:4">
      <c r="B25" s="148"/>
      <c r="C25" s="329"/>
      <c r="D25" s="329"/>
    </row>
    <row r="26" spans="2:4">
      <c r="B26" s="148"/>
      <c r="C26" s="331"/>
      <c r="D26" s="331"/>
    </row>
    <row r="27" spans="2:4">
      <c r="B27" s="148"/>
      <c r="C27" s="331"/>
      <c r="D27" s="331"/>
    </row>
  </sheetData>
  <sheetProtection algorithmName="SHA-512" hashValue="JvkYvvc1TIQg8uzlIo8a6mRE24lri/Y6N/ts9yl2CaxA9n9S2mLQSnjuPhvAdt5U6NGJGKXRQE7IeKVPxkcVNQ==" saltValue="s0DmbO4SEuxsDlX2usFn2w==" spinCount="100000" sheet="1" objects="1" scenarios="1" selectLockedCells="1"/>
  <mergeCells count="13">
    <mergeCell ref="B12:B17"/>
    <mergeCell ref="C27:D27"/>
    <mergeCell ref="C26:D26"/>
    <mergeCell ref="B18:B21"/>
    <mergeCell ref="C18:D21"/>
    <mergeCell ref="C22:D23"/>
    <mergeCell ref="C24:D25"/>
    <mergeCell ref="C5:D5"/>
    <mergeCell ref="C6:D6"/>
    <mergeCell ref="B7:B8"/>
    <mergeCell ref="C7:D8"/>
    <mergeCell ref="B9:B11"/>
    <mergeCell ref="C9:D11"/>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B1:D29"/>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38</v>
      </c>
      <c r="C5" s="312" t="str">
        <f ca="1">VLOOKUP(INT(B5),点検表入力エリア,3,FALSE)</f>
        <v>高輝度型誘導灯・蓄光型誘導灯の導入</v>
      </c>
      <c r="D5" s="312"/>
    </row>
    <row r="6" spans="2:4">
      <c r="B6" s="190" t="s">
        <v>47</v>
      </c>
      <c r="C6" s="282" t="str">
        <f ca="1">VLOOKUP(INT(B5),点検表入力エリア,2,FALSE)</f>
        <v>照明</v>
      </c>
      <c r="D6" s="282"/>
    </row>
    <row r="7" spans="2:4">
      <c r="B7" s="284" t="s">
        <v>48</v>
      </c>
      <c r="C7" s="295" t="s">
        <v>624</v>
      </c>
      <c r="D7" s="296"/>
    </row>
    <row r="8" spans="2:4">
      <c r="B8" s="284"/>
      <c r="C8" s="297"/>
      <c r="D8" s="298"/>
    </row>
    <row r="9" spans="2:4">
      <c r="B9" s="284"/>
      <c r="C9" s="297"/>
      <c r="D9" s="298"/>
    </row>
    <row r="10" spans="2:4">
      <c r="B10" s="284"/>
      <c r="C10" s="297"/>
      <c r="D10" s="298"/>
    </row>
    <row r="11" spans="2:4">
      <c r="B11" s="284"/>
      <c r="C11" s="297"/>
      <c r="D11" s="298"/>
    </row>
    <row r="12" spans="2:4">
      <c r="B12" s="301" t="s">
        <v>49</v>
      </c>
      <c r="C12" s="315" t="s">
        <v>625</v>
      </c>
      <c r="D12" s="288"/>
    </row>
    <row r="13" spans="2:4">
      <c r="B13" s="302"/>
      <c r="C13" s="316"/>
      <c r="D13" s="290"/>
    </row>
    <row r="14" spans="2:4">
      <c r="B14" s="303"/>
      <c r="C14" s="317"/>
      <c r="D14" s="318"/>
    </row>
    <row r="15" spans="2:4" ht="16.5" customHeight="1">
      <c r="B15" s="310" t="s">
        <v>50</v>
      </c>
      <c r="C15" s="140" t="s">
        <v>51</v>
      </c>
      <c r="D15" s="140" t="s">
        <v>52</v>
      </c>
    </row>
    <row r="16" spans="2:4" ht="27" customHeight="1">
      <c r="B16" s="310"/>
      <c r="C16" s="189" t="s">
        <v>40</v>
      </c>
      <c r="D16" s="189" t="s">
        <v>583</v>
      </c>
    </row>
    <row r="17" spans="2:4" ht="27" customHeight="1">
      <c r="B17" s="310"/>
      <c r="C17" s="189" t="s">
        <v>525</v>
      </c>
      <c r="D17" s="189" t="s">
        <v>133</v>
      </c>
    </row>
    <row r="18" spans="2:4" ht="27" customHeight="1">
      <c r="B18" s="310"/>
      <c r="C18" s="189" t="s">
        <v>39</v>
      </c>
      <c r="D18" s="189" t="s">
        <v>134</v>
      </c>
    </row>
    <row r="19" spans="2:4" ht="27" customHeight="1">
      <c r="B19" s="310"/>
      <c r="C19" s="189" t="s">
        <v>43</v>
      </c>
      <c r="D19" s="189" t="s">
        <v>135</v>
      </c>
    </row>
    <row r="20" spans="2:4" ht="27" customHeight="1">
      <c r="B20" s="310"/>
      <c r="C20" s="189" t="s">
        <v>371</v>
      </c>
      <c r="D20" s="189" t="s">
        <v>398</v>
      </c>
    </row>
    <row r="21" spans="2:4">
      <c r="B21" s="283" t="s">
        <v>164</v>
      </c>
      <c r="C21" s="311" t="s">
        <v>195</v>
      </c>
      <c r="D21" s="311"/>
    </row>
    <row r="22" spans="2:4">
      <c r="B22" s="283"/>
      <c r="C22" s="311"/>
      <c r="D22" s="311"/>
    </row>
    <row r="23" spans="2:4">
      <c r="B23" s="283"/>
      <c r="C23" s="311"/>
      <c r="D23" s="311"/>
    </row>
    <row r="24" spans="2:4">
      <c r="B24" s="283"/>
      <c r="C24" s="311"/>
      <c r="D24" s="311"/>
    </row>
    <row r="25" spans="2:4">
      <c r="B25" s="148" t="s">
        <v>576</v>
      </c>
      <c r="C25" s="331" t="s">
        <v>431</v>
      </c>
      <c r="D25" s="331"/>
    </row>
    <row r="26" spans="2:4">
      <c r="B26" s="148"/>
      <c r="C26" s="331"/>
      <c r="D26" s="331"/>
    </row>
    <row r="27" spans="2:4">
      <c r="B27" s="149"/>
      <c r="C27" s="254"/>
      <c r="D27" s="254"/>
    </row>
    <row r="28" spans="2:4">
      <c r="B28" s="149"/>
      <c r="C28" s="254"/>
      <c r="D28" s="254"/>
    </row>
    <row r="29" spans="2:4">
      <c r="B29" s="149"/>
      <c r="C29" s="254"/>
      <c r="D29" s="254"/>
    </row>
  </sheetData>
  <sheetProtection algorithmName="SHA-512" hashValue="KVJr6zW0iqsifHcSdj/y0p5ptcbwsCdVG+6v3ONuQO10Pni3tG25dTfX1MuEOrU01tJkRHuxoBubtTc+Ui/Yfg==" saltValue="CH6E/az7wYvqgY4v+9X0oQ==" spinCount="100000" sheet="1" objects="1" scenarios="1" selectLockedCells="1"/>
  <mergeCells count="14">
    <mergeCell ref="C28:D28"/>
    <mergeCell ref="C29:D29"/>
    <mergeCell ref="B15:B20"/>
    <mergeCell ref="B21:B24"/>
    <mergeCell ref="C21:D24"/>
    <mergeCell ref="C25:D25"/>
    <mergeCell ref="C26:D26"/>
    <mergeCell ref="C27:D27"/>
    <mergeCell ref="C5:D5"/>
    <mergeCell ref="C6:D6"/>
    <mergeCell ref="B7:B11"/>
    <mergeCell ref="C7:D11"/>
    <mergeCell ref="B12:B14"/>
    <mergeCell ref="C12:D14"/>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D28"/>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39</v>
      </c>
      <c r="C5" s="312" t="str">
        <f ca="1">VLOOKUP(INT(B5),点検表入力エリア,3,FALSE)</f>
        <v>事務室の照度条件の緩和</v>
      </c>
      <c r="D5" s="312"/>
    </row>
    <row r="6" spans="2:4">
      <c r="B6" s="190" t="s">
        <v>47</v>
      </c>
      <c r="C6" s="282" t="str">
        <f ca="1">VLOOKUP(INT(B5),点検表入力エリア,2,FALSE)</f>
        <v>照明</v>
      </c>
      <c r="D6" s="282"/>
    </row>
    <row r="7" spans="2:4">
      <c r="B7" s="284" t="s">
        <v>48</v>
      </c>
      <c r="C7" s="295" t="s">
        <v>477</v>
      </c>
      <c r="D7" s="296"/>
    </row>
    <row r="8" spans="2:4">
      <c r="B8" s="284"/>
      <c r="C8" s="297"/>
      <c r="D8" s="298"/>
    </row>
    <row r="9" spans="2:4">
      <c r="B9" s="284"/>
      <c r="C9" s="297"/>
      <c r="D9" s="298"/>
    </row>
    <row r="10" spans="2:4">
      <c r="B10" s="301" t="s">
        <v>49</v>
      </c>
      <c r="C10" s="315" t="s">
        <v>508</v>
      </c>
      <c r="D10" s="288"/>
    </row>
    <row r="11" spans="2:4">
      <c r="B11" s="302"/>
      <c r="C11" s="316"/>
      <c r="D11" s="290"/>
    </row>
    <row r="12" spans="2:4">
      <c r="B12" s="303"/>
      <c r="C12" s="317"/>
      <c r="D12" s="318"/>
    </row>
    <row r="13" spans="2:4" ht="16.5" customHeight="1">
      <c r="B13" s="310" t="s">
        <v>50</v>
      </c>
      <c r="C13" s="140" t="s">
        <v>51</v>
      </c>
      <c r="D13" s="140" t="s">
        <v>52</v>
      </c>
    </row>
    <row r="14" spans="2:4" ht="42.75" customHeight="1">
      <c r="B14" s="310"/>
      <c r="C14" s="191" t="s">
        <v>399</v>
      </c>
      <c r="D14" s="191" t="s">
        <v>640</v>
      </c>
    </row>
    <row r="15" spans="2:4" ht="44.25" customHeight="1">
      <c r="B15" s="310"/>
      <c r="C15" s="191" t="s">
        <v>428</v>
      </c>
      <c r="D15" s="213" t="s">
        <v>641</v>
      </c>
    </row>
    <row r="16" spans="2:4" ht="44.25" customHeight="1">
      <c r="B16" s="310"/>
      <c r="C16" s="191" t="s">
        <v>400</v>
      </c>
      <c r="D16" s="213" t="s">
        <v>642</v>
      </c>
    </row>
    <row r="17" spans="2:4" ht="44.25" customHeight="1">
      <c r="B17" s="310"/>
      <c r="C17" s="191" t="s">
        <v>401</v>
      </c>
      <c r="D17" s="213" t="s">
        <v>643</v>
      </c>
    </row>
    <row r="18" spans="2:4" ht="33" customHeight="1">
      <c r="B18" s="310"/>
      <c r="C18" s="189" t="s">
        <v>371</v>
      </c>
      <c r="D18" s="191" t="s">
        <v>588</v>
      </c>
    </row>
    <row r="19" spans="2:4">
      <c r="B19" s="283" t="s">
        <v>164</v>
      </c>
      <c r="C19" s="311" t="s">
        <v>221</v>
      </c>
      <c r="D19" s="311"/>
    </row>
    <row r="20" spans="2:4">
      <c r="B20" s="283"/>
      <c r="C20" s="311"/>
      <c r="D20" s="311"/>
    </row>
    <row r="21" spans="2:4">
      <c r="B21" s="283"/>
      <c r="C21" s="311"/>
      <c r="D21" s="311"/>
    </row>
    <row r="22" spans="2:4">
      <c r="B22" s="283"/>
      <c r="C22" s="311"/>
      <c r="D22" s="311"/>
    </row>
    <row r="23" spans="2:4">
      <c r="B23" s="283"/>
      <c r="C23" s="311"/>
      <c r="D23" s="311"/>
    </row>
    <row r="24" spans="2:4">
      <c r="B24" s="166" t="s">
        <v>402</v>
      </c>
      <c r="C24" s="328" t="s">
        <v>615</v>
      </c>
      <c r="D24" s="328"/>
    </row>
    <row r="25" spans="2:4">
      <c r="B25" s="166"/>
      <c r="C25" s="329"/>
      <c r="D25" s="329"/>
    </row>
    <row r="26" spans="2:4">
      <c r="B26" s="166"/>
      <c r="C26" s="329"/>
      <c r="D26" s="329"/>
    </row>
    <row r="27" spans="2:4">
      <c r="B27" s="149"/>
      <c r="C27" s="254"/>
      <c r="D27" s="254"/>
    </row>
    <row r="28" spans="2:4">
      <c r="B28" s="149"/>
      <c r="C28" s="254"/>
      <c r="D28" s="254"/>
    </row>
  </sheetData>
  <sheetProtection algorithmName="SHA-512" hashValue="BiPzVP2Jk3/TA0Xuis7B4/GdkUFujtfHYz8TCd4wfy1OSG3bM+ZSm/WRRGsKRE3rWE9UAk01DiyvHoEjln6Ypg==" saltValue="CH8jGZkYfVmcQlcPkZlk4A==" spinCount="100000" sheet="1" objects="1" scenarios="1" selectLockedCells="1"/>
  <mergeCells count="12">
    <mergeCell ref="C27:D27"/>
    <mergeCell ref="C28:D28"/>
    <mergeCell ref="B13:B18"/>
    <mergeCell ref="B19:B23"/>
    <mergeCell ref="C19:D23"/>
    <mergeCell ref="C24:D26"/>
    <mergeCell ref="B10:B12"/>
    <mergeCell ref="C10:D12"/>
    <mergeCell ref="C5:D5"/>
    <mergeCell ref="C6:D6"/>
    <mergeCell ref="B7:B9"/>
    <mergeCell ref="C7:D9"/>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pageSetUpPr fitToPage="1"/>
  </sheetPr>
  <dimension ref="B1:D27"/>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4.83203125" style="139" customWidth="1"/>
    <col min="4" max="4" width="57.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40</v>
      </c>
      <c r="C5" s="312" t="str">
        <f ca="1">VLOOKUP(INT(B5),点検表入力エリア,3,FALSE)</f>
        <v>居室以外の照度条件の緩和</v>
      </c>
      <c r="D5" s="312"/>
    </row>
    <row r="6" spans="2:4">
      <c r="B6" s="190" t="s">
        <v>47</v>
      </c>
      <c r="C6" s="282" t="str">
        <f ca="1">VLOOKUP(INT(B5),点検表入力エリア,2,FALSE)</f>
        <v>照明</v>
      </c>
      <c r="D6" s="282"/>
    </row>
    <row r="7" spans="2:4">
      <c r="B7" s="284" t="s">
        <v>48</v>
      </c>
      <c r="C7" s="295" t="s">
        <v>476</v>
      </c>
      <c r="D7" s="296"/>
    </row>
    <row r="8" spans="2:4">
      <c r="B8" s="284"/>
      <c r="C8" s="297"/>
      <c r="D8" s="298"/>
    </row>
    <row r="9" spans="2:4">
      <c r="B9" s="284"/>
      <c r="C9" s="297"/>
      <c r="D9" s="298"/>
    </row>
    <row r="10" spans="2:4">
      <c r="B10" s="301" t="s">
        <v>49</v>
      </c>
      <c r="C10" s="315" t="s">
        <v>508</v>
      </c>
      <c r="D10" s="288"/>
    </row>
    <row r="11" spans="2:4">
      <c r="B11" s="302"/>
      <c r="C11" s="316"/>
      <c r="D11" s="290"/>
    </row>
    <row r="12" spans="2:4">
      <c r="B12" s="303"/>
      <c r="C12" s="317"/>
      <c r="D12" s="318"/>
    </row>
    <row r="13" spans="2:4" ht="16.5" customHeight="1">
      <c r="B13" s="310" t="s">
        <v>50</v>
      </c>
      <c r="C13" s="140" t="s">
        <v>51</v>
      </c>
      <c r="D13" s="140" t="s">
        <v>52</v>
      </c>
    </row>
    <row r="14" spans="2:4" ht="38.25" customHeight="1">
      <c r="B14" s="310"/>
      <c r="C14" s="191" t="s">
        <v>399</v>
      </c>
      <c r="D14" s="213" t="s">
        <v>644</v>
      </c>
    </row>
    <row r="15" spans="2:4" ht="38.25" customHeight="1">
      <c r="B15" s="310"/>
      <c r="C15" s="191" t="s">
        <v>428</v>
      </c>
      <c r="D15" s="213" t="s">
        <v>645</v>
      </c>
    </row>
    <row r="16" spans="2:4" ht="38.25" customHeight="1">
      <c r="B16" s="310"/>
      <c r="C16" s="191" t="s">
        <v>400</v>
      </c>
      <c r="D16" s="213" t="s">
        <v>646</v>
      </c>
    </row>
    <row r="17" spans="2:4" ht="38.25" customHeight="1">
      <c r="B17" s="310"/>
      <c r="C17" s="191" t="s">
        <v>401</v>
      </c>
      <c r="D17" s="213" t="s">
        <v>647</v>
      </c>
    </row>
    <row r="18" spans="2:4" ht="38.25" customHeight="1">
      <c r="B18" s="310"/>
      <c r="C18" s="189" t="s">
        <v>371</v>
      </c>
      <c r="D18" s="213" t="s">
        <v>648</v>
      </c>
    </row>
    <row r="19" spans="2:4">
      <c r="B19" s="283" t="s">
        <v>164</v>
      </c>
      <c r="C19" s="311" t="s">
        <v>222</v>
      </c>
      <c r="D19" s="311"/>
    </row>
    <row r="20" spans="2:4">
      <c r="B20" s="283"/>
      <c r="C20" s="311"/>
      <c r="D20" s="311"/>
    </row>
    <row r="21" spans="2:4">
      <c r="B21" s="283"/>
      <c r="C21" s="311"/>
      <c r="D21" s="311"/>
    </row>
    <row r="22" spans="2:4">
      <c r="B22" s="283"/>
      <c r="C22" s="311"/>
      <c r="D22" s="311"/>
    </row>
    <row r="23" spans="2:4">
      <c r="B23" s="283"/>
      <c r="C23" s="311"/>
      <c r="D23" s="311"/>
    </row>
    <row r="24" spans="2:4">
      <c r="B24" s="166" t="s">
        <v>402</v>
      </c>
      <c r="C24" s="328" t="s">
        <v>615</v>
      </c>
      <c r="D24" s="328"/>
    </row>
    <row r="25" spans="2:4">
      <c r="B25" s="166"/>
      <c r="C25" s="329"/>
      <c r="D25" s="329"/>
    </row>
    <row r="26" spans="2:4">
      <c r="B26" s="149"/>
      <c r="C26" s="254"/>
      <c r="D26" s="254"/>
    </row>
    <row r="27" spans="2:4">
      <c r="B27" s="149"/>
      <c r="C27" s="254"/>
      <c r="D27" s="254"/>
    </row>
  </sheetData>
  <sheetProtection algorithmName="SHA-512" hashValue="ClmFXJl1lWG5DcqQyqYa/PlklFDW/AWXCFfHVN9ffICRFgoyV99ZIO8sJEc0HnbiCAEEvu6jnfKN6TzM57ioUA==" saltValue="soIatpShFGrqeKg6BDFJDw==" spinCount="100000" sheet="1" objects="1" scenarios="1" selectLockedCells="1"/>
  <mergeCells count="12">
    <mergeCell ref="C26:D26"/>
    <mergeCell ref="C27:D27"/>
    <mergeCell ref="B13:B18"/>
    <mergeCell ref="B19:B23"/>
    <mergeCell ref="C19:D23"/>
    <mergeCell ref="C24:D25"/>
    <mergeCell ref="B10:B12"/>
    <mergeCell ref="C10:D12"/>
    <mergeCell ref="C5:D5"/>
    <mergeCell ref="C6:D6"/>
    <mergeCell ref="B7:B9"/>
    <mergeCell ref="C7:D9"/>
  </mergeCells>
  <phoneticPr fontId="2"/>
  <printOptions horizontalCentered="1"/>
  <pageMargins left="0.70866141732283472" right="0.70866141732283472" top="0.74803149606299213" bottom="0.74803149606299213" header="0.31496062992125984" footer="0.31496062992125984"/>
  <pageSetup paperSize="9" scale="9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B1:D31"/>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41</v>
      </c>
      <c r="C5" s="312" t="str">
        <f ca="1">VLOOKUP(INT(B5),点検表入力エリア,3,FALSE)</f>
        <v>照明のゾーニング</v>
      </c>
      <c r="D5" s="312"/>
    </row>
    <row r="6" spans="2:4">
      <c r="B6" s="190" t="s">
        <v>47</v>
      </c>
      <c r="C6" s="282" t="str">
        <f ca="1">VLOOKUP(INT(B5),点検表入力エリア,2,FALSE)</f>
        <v>照明</v>
      </c>
      <c r="D6" s="282"/>
    </row>
    <row r="7" spans="2:4" ht="18.75" customHeight="1">
      <c r="B7" s="284" t="s">
        <v>48</v>
      </c>
      <c r="C7" s="295" t="s">
        <v>178</v>
      </c>
      <c r="D7" s="296"/>
    </row>
    <row r="8" spans="2:4" ht="18.75" customHeight="1">
      <c r="B8" s="284"/>
      <c r="C8" s="297"/>
      <c r="D8" s="298"/>
    </row>
    <row r="9" spans="2:4" ht="18.75" customHeight="1">
      <c r="B9" s="284"/>
      <c r="C9" s="297"/>
      <c r="D9" s="298"/>
    </row>
    <row r="10" spans="2:4" ht="178.5" customHeight="1">
      <c r="B10" s="284"/>
      <c r="C10" s="297"/>
      <c r="D10" s="298"/>
    </row>
    <row r="11" spans="2:4">
      <c r="B11" s="301" t="s">
        <v>49</v>
      </c>
      <c r="C11" s="315" t="s">
        <v>256</v>
      </c>
      <c r="D11" s="288"/>
    </row>
    <row r="12" spans="2:4">
      <c r="B12" s="302"/>
      <c r="C12" s="316"/>
      <c r="D12" s="290"/>
    </row>
    <row r="13" spans="2:4">
      <c r="B13" s="303"/>
      <c r="C13" s="317"/>
      <c r="D13" s="318"/>
    </row>
    <row r="14" spans="2:4" ht="16.5" customHeight="1">
      <c r="B14" s="310" t="s">
        <v>50</v>
      </c>
      <c r="C14" s="140" t="s">
        <v>51</v>
      </c>
      <c r="D14" s="140" t="s">
        <v>52</v>
      </c>
    </row>
    <row r="15" spans="2:4" ht="30.75" customHeight="1">
      <c r="B15" s="310"/>
      <c r="C15" s="189" t="s">
        <v>112</v>
      </c>
      <c r="D15" s="189" t="s">
        <v>136</v>
      </c>
    </row>
    <row r="16" spans="2:4" ht="30.75" customHeight="1">
      <c r="B16" s="310"/>
      <c r="C16" s="189" t="s">
        <v>526</v>
      </c>
      <c r="D16" s="189" t="s">
        <v>137</v>
      </c>
    </row>
    <row r="17" spans="2:4" ht="30.75" customHeight="1">
      <c r="B17" s="310"/>
      <c r="C17" s="189" t="s">
        <v>114</v>
      </c>
      <c r="D17" s="189" t="s">
        <v>138</v>
      </c>
    </row>
    <row r="18" spans="2:4" ht="30.75" customHeight="1">
      <c r="B18" s="310"/>
      <c r="C18" s="189" t="s">
        <v>115</v>
      </c>
      <c r="D18" s="189" t="s">
        <v>139</v>
      </c>
    </row>
    <row r="19" spans="2:4" ht="30.75" customHeight="1">
      <c r="B19" s="310"/>
      <c r="C19" s="189" t="s">
        <v>371</v>
      </c>
      <c r="D19" s="189" t="s">
        <v>403</v>
      </c>
    </row>
    <row r="20" spans="2:4">
      <c r="B20" s="283" t="s">
        <v>164</v>
      </c>
      <c r="C20" s="311" t="s">
        <v>223</v>
      </c>
      <c r="D20" s="311"/>
    </row>
    <row r="21" spans="2:4">
      <c r="B21" s="283"/>
      <c r="C21" s="311"/>
      <c r="D21" s="311"/>
    </row>
    <row r="22" spans="2:4">
      <c r="B22" s="283"/>
      <c r="C22" s="311"/>
      <c r="D22" s="311"/>
    </row>
    <row r="23" spans="2:4">
      <c r="B23" s="283"/>
      <c r="C23" s="311"/>
      <c r="D23" s="311"/>
    </row>
    <row r="24" spans="2:4">
      <c r="B24" s="283"/>
      <c r="C24" s="311"/>
      <c r="D24" s="311"/>
    </row>
    <row r="25" spans="2:4">
      <c r="B25" s="283"/>
      <c r="C25" s="311"/>
      <c r="D25" s="311"/>
    </row>
    <row r="26" spans="2:4">
      <c r="B26" s="283"/>
      <c r="C26" s="311"/>
      <c r="D26" s="311"/>
    </row>
    <row r="27" spans="2:4">
      <c r="B27" s="148"/>
      <c r="C27" s="331"/>
      <c r="D27" s="331"/>
    </row>
    <row r="28" spans="2:4">
      <c r="B28" s="148"/>
      <c r="C28" s="331"/>
      <c r="D28" s="331"/>
    </row>
    <row r="29" spans="2:4">
      <c r="B29" s="149"/>
      <c r="C29" s="254"/>
      <c r="D29" s="254"/>
    </row>
    <row r="30" spans="2:4">
      <c r="B30" s="149"/>
      <c r="C30" s="254"/>
      <c r="D30" s="254"/>
    </row>
    <row r="31" spans="2:4">
      <c r="B31" s="149"/>
      <c r="C31" s="254"/>
      <c r="D31" s="254"/>
    </row>
  </sheetData>
  <sheetProtection algorithmName="SHA-512" hashValue="710/NctL/jl5H9Sw/pSu5dXx2YexQBe+3/G4tdPvmxLUmsaXOHMccvc/7GdpJhg95SGetoySGZaH+Ls5KdNdJQ==" saltValue="aM5f621AUiFKMSnc9o6NVw==" spinCount="100000" sheet="1" objects="1" scenarios="1" selectLockedCells="1"/>
  <mergeCells count="15">
    <mergeCell ref="C30:D30"/>
    <mergeCell ref="C31:D31"/>
    <mergeCell ref="B14:B19"/>
    <mergeCell ref="B20:B26"/>
    <mergeCell ref="C20:D26"/>
    <mergeCell ref="C27:D27"/>
    <mergeCell ref="C28:D28"/>
    <mergeCell ref="C29:D29"/>
    <mergeCell ref="B11:B13"/>
    <mergeCell ref="C11:D13"/>
    <mergeCell ref="C5:D5"/>
    <mergeCell ref="C6:D6"/>
    <mergeCell ref="B7:B10"/>
    <mergeCell ref="C7:D9"/>
    <mergeCell ref="C10:D10"/>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fitToPage="1"/>
  </sheetPr>
  <dimension ref="B1:D16"/>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42</v>
      </c>
      <c r="C5" s="312" t="str">
        <f ca="1">VLOOKUP(INT(B5),点検表入力エリア,3,FALSE)</f>
        <v>活動時間外等の照明点灯エリアの集約化</v>
      </c>
      <c r="D5" s="312"/>
    </row>
    <row r="6" spans="2:4">
      <c r="B6" s="190" t="s">
        <v>47</v>
      </c>
      <c r="C6" s="282" t="str">
        <f ca="1">VLOOKUP(INT(B5),点検表入力エリア,2,FALSE)</f>
        <v>照明</v>
      </c>
      <c r="D6" s="282"/>
    </row>
    <row r="7" spans="2:4">
      <c r="B7" s="284" t="s">
        <v>48</v>
      </c>
      <c r="C7" s="295" t="s">
        <v>179</v>
      </c>
      <c r="D7" s="296"/>
    </row>
    <row r="8" spans="2:4">
      <c r="B8" s="284"/>
      <c r="C8" s="297"/>
      <c r="D8" s="298"/>
    </row>
    <row r="9" spans="2:4">
      <c r="B9" s="284"/>
      <c r="C9" s="297"/>
      <c r="D9" s="298"/>
    </row>
    <row r="10" spans="2:4">
      <c r="B10" s="301" t="s">
        <v>49</v>
      </c>
      <c r="C10" s="315" t="s">
        <v>180</v>
      </c>
      <c r="D10" s="288"/>
    </row>
    <row r="11" spans="2:4">
      <c r="B11" s="303"/>
      <c r="C11" s="317"/>
      <c r="D11" s="318"/>
    </row>
    <row r="12" spans="2:4" ht="16.5" customHeight="1">
      <c r="B12" s="310" t="s">
        <v>50</v>
      </c>
      <c r="C12" s="140" t="s">
        <v>51</v>
      </c>
      <c r="D12" s="140" t="s">
        <v>52</v>
      </c>
    </row>
    <row r="13" spans="2:4" ht="28.5" customHeight="1">
      <c r="B13" s="310"/>
      <c r="C13" s="189" t="s">
        <v>459</v>
      </c>
      <c r="D13" s="189" t="s">
        <v>140</v>
      </c>
    </row>
    <row r="14" spans="2:4" ht="28.5" customHeight="1">
      <c r="B14" s="310"/>
      <c r="C14" s="189" t="s">
        <v>336</v>
      </c>
      <c r="D14" s="189" t="s">
        <v>404</v>
      </c>
    </row>
    <row r="15" spans="2:4">
      <c r="B15" s="283" t="s">
        <v>164</v>
      </c>
      <c r="C15" s="311" t="s">
        <v>204</v>
      </c>
      <c r="D15" s="311"/>
    </row>
    <row r="16" spans="2:4">
      <c r="B16" s="283"/>
      <c r="C16" s="311"/>
      <c r="D16" s="311"/>
    </row>
  </sheetData>
  <sheetProtection algorithmName="SHA-512" hashValue="VyiljFwEkrFej6BUBafMBw9sSYGNyYKNUgf7zMUchi2ISVszC+QWFAeVWZvGiMk+M/VXb+l7RQrR8AupLchSyg==" saltValue="ZnFiMaH3JY1GWpe+t8ufNQ==" spinCount="100000" sheet="1" objects="1" scenarios="1" selectLockedCells="1"/>
  <mergeCells count="9">
    <mergeCell ref="B12:B14"/>
    <mergeCell ref="B15:B16"/>
    <mergeCell ref="C15:D16"/>
    <mergeCell ref="C5:D5"/>
    <mergeCell ref="C6:D6"/>
    <mergeCell ref="B7:B9"/>
    <mergeCell ref="C7:D9"/>
    <mergeCell ref="B10:B11"/>
    <mergeCell ref="C10:D11"/>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B1:D25"/>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43</v>
      </c>
      <c r="C5" s="312" t="str">
        <f ca="1">VLOOKUP(INT(B5),点検表入力エリア,3,FALSE)</f>
        <v>照明の人感センサーによる在室検知制御の導入</v>
      </c>
      <c r="D5" s="312"/>
    </row>
    <row r="6" spans="2:4">
      <c r="B6" s="190" t="s">
        <v>47</v>
      </c>
      <c r="C6" s="282" t="str">
        <f ca="1">VLOOKUP(INT(B5),点検表入力エリア,2,FALSE)</f>
        <v>照明</v>
      </c>
      <c r="D6" s="282"/>
    </row>
    <row r="7" spans="2:4">
      <c r="B7" s="284" t="s">
        <v>48</v>
      </c>
      <c r="C7" s="295" t="s">
        <v>181</v>
      </c>
      <c r="D7" s="296"/>
    </row>
    <row r="8" spans="2:4">
      <c r="B8" s="284"/>
      <c r="C8" s="297"/>
      <c r="D8" s="298"/>
    </row>
    <row r="9" spans="2:4">
      <c r="B9" s="284"/>
      <c r="C9" s="297"/>
      <c r="D9" s="298"/>
    </row>
    <row r="10" spans="2:4">
      <c r="B10" s="301" t="s">
        <v>49</v>
      </c>
      <c r="C10" s="315" t="s">
        <v>255</v>
      </c>
      <c r="D10" s="288"/>
    </row>
    <row r="11" spans="2:4">
      <c r="B11" s="302"/>
      <c r="C11" s="316"/>
      <c r="D11" s="290"/>
    </row>
    <row r="12" spans="2:4">
      <c r="B12" s="303"/>
      <c r="C12" s="317"/>
      <c r="D12" s="318"/>
    </row>
    <row r="13" spans="2:4" ht="16.5" customHeight="1">
      <c r="B13" s="310" t="s">
        <v>50</v>
      </c>
      <c r="C13" s="140" t="s">
        <v>51</v>
      </c>
      <c r="D13" s="140" t="s">
        <v>52</v>
      </c>
    </row>
    <row r="14" spans="2:4" ht="29.25" customHeight="1">
      <c r="B14" s="310"/>
      <c r="C14" s="189" t="s">
        <v>40</v>
      </c>
      <c r="D14" s="189" t="s">
        <v>141</v>
      </c>
    </row>
    <row r="15" spans="2:4" ht="29.25" customHeight="1">
      <c r="B15" s="310"/>
      <c r="C15" s="189" t="s">
        <v>41</v>
      </c>
      <c r="D15" s="189" t="s">
        <v>142</v>
      </c>
    </row>
    <row r="16" spans="2:4" ht="29.25" customHeight="1">
      <c r="B16" s="310"/>
      <c r="C16" s="189" t="s">
        <v>39</v>
      </c>
      <c r="D16" s="189" t="s">
        <v>143</v>
      </c>
    </row>
    <row r="17" spans="2:4" ht="29.25" customHeight="1">
      <c r="B17" s="310"/>
      <c r="C17" s="189" t="s">
        <v>43</v>
      </c>
      <c r="D17" s="189" t="s">
        <v>144</v>
      </c>
    </row>
    <row r="18" spans="2:4" ht="29.25" customHeight="1">
      <c r="B18" s="310"/>
      <c r="C18" s="189" t="s">
        <v>371</v>
      </c>
      <c r="D18" s="189" t="s">
        <v>405</v>
      </c>
    </row>
    <row r="19" spans="2:4" ht="29.25" customHeight="1">
      <c r="B19" s="310"/>
      <c r="C19" s="189" t="s">
        <v>42</v>
      </c>
      <c r="D19" s="189" t="s">
        <v>475</v>
      </c>
    </row>
    <row r="20" spans="2:4">
      <c r="B20" s="283" t="s">
        <v>164</v>
      </c>
      <c r="C20" s="311" t="s">
        <v>224</v>
      </c>
      <c r="D20" s="311"/>
    </row>
    <row r="21" spans="2:4">
      <c r="B21" s="283"/>
      <c r="C21" s="311"/>
      <c r="D21" s="311"/>
    </row>
    <row r="22" spans="2:4">
      <c r="B22" s="283"/>
      <c r="C22" s="311"/>
      <c r="D22" s="311"/>
    </row>
    <row r="23" spans="2:4">
      <c r="B23" s="283"/>
      <c r="C23" s="311"/>
      <c r="D23" s="311"/>
    </row>
    <row r="24" spans="2:4">
      <c r="B24" s="283"/>
      <c r="C24" s="311"/>
      <c r="D24" s="311"/>
    </row>
    <row r="25" spans="2:4">
      <c r="B25" s="283"/>
      <c r="C25" s="311"/>
      <c r="D25" s="311"/>
    </row>
  </sheetData>
  <sheetProtection algorithmName="SHA-512" hashValue="Op6FIQ+lU2mPMyNqMSnjAdCEWW4bUrIxoFJs91gVGSB5nC9hwcuCAQVtQc2CDOlTQHg4c7TD2TEt/pVvqsS1bA==" saltValue="wUNkydCiXgAn8O0rqUs1PQ==" spinCount="100000" sheet="1" objects="1" scenarios="1" selectLockedCells="1"/>
  <mergeCells count="9">
    <mergeCell ref="B13:B19"/>
    <mergeCell ref="B20:B25"/>
    <mergeCell ref="C20:D25"/>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B1:D29"/>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44</v>
      </c>
      <c r="C5" s="312" t="str">
        <f ca="1">VLOOKUP(INT(B5),点検表入力エリア,3,FALSE)</f>
        <v>照明のタイムスケジュール制御の実施</v>
      </c>
      <c r="D5" s="312"/>
    </row>
    <row r="6" spans="2:4">
      <c r="B6" s="190" t="s">
        <v>47</v>
      </c>
      <c r="C6" s="282" t="str">
        <f ca="1">VLOOKUP(INT(B5),点検表入力エリア,2,FALSE)</f>
        <v>照明</v>
      </c>
      <c r="D6" s="282"/>
    </row>
    <row r="7" spans="2:4">
      <c r="B7" s="284" t="s">
        <v>48</v>
      </c>
      <c r="C7" s="295" t="s">
        <v>474</v>
      </c>
      <c r="D7" s="296"/>
    </row>
    <row r="8" spans="2:4">
      <c r="B8" s="284"/>
      <c r="C8" s="297"/>
      <c r="D8" s="298"/>
    </row>
    <row r="9" spans="2:4">
      <c r="B9" s="284"/>
      <c r="C9" s="297"/>
      <c r="D9" s="298"/>
    </row>
    <row r="10" spans="2:4">
      <c r="B10" s="301" t="s">
        <v>49</v>
      </c>
      <c r="C10" s="315" t="s">
        <v>255</v>
      </c>
      <c r="D10" s="288"/>
    </row>
    <row r="11" spans="2:4">
      <c r="B11" s="302"/>
      <c r="C11" s="316"/>
      <c r="D11" s="290"/>
    </row>
    <row r="12" spans="2:4">
      <c r="B12" s="303"/>
      <c r="C12" s="317"/>
      <c r="D12" s="318"/>
    </row>
    <row r="13" spans="2:4" ht="16.5" customHeight="1">
      <c r="B13" s="310" t="s">
        <v>50</v>
      </c>
      <c r="C13" s="140" t="s">
        <v>51</v>
      </c>
      <c r="D13" s="140" t="s">
        <v>52</v>
      </c>
    </row>
    <row r="14" spans="2:4" ht="30" customHeight="1">
      <c r="B14" s="310"/>
      <c r="C14" s="189" t="s">
        <v>459</v>
      </c>
      <c r="D14" s="189" t="s">
        <v>145</v>
      </c>
    </row>
    <row r="15" spans="2:4" ht="30" customHeight="1">
      <c r="B15" s="310"/>
      <c r="C15" s="189" t="s">
        <v>45</v>
      </c>
      <c r="D15" s="189" t="s">
        <v>146</v>
      </c>
    </row>
    <row r="16" spans="2:4" ht="30" customHeight="1">
      <c r="B16" s="310"/>
      <c r="C16" s="189" t="s">
        <v>44</v>
      </c>
      <c r="D16" s="189" t="s">
        <v>147</v>
      </c>
    </row>
    <row r="17" spans="2:4" ht="30" customHeight="1">
      <c r="B17" s="310"/>
      <c r="C17" s="189" t="s">
        <v>37</v>
      </c>
      <c r="D17" s="189" t="s">
        <v>148</v>
      </c>
    </row>
    <row r="18" spans="2:4" ht="30" customHeight="1">
      <c r="B18" s="310"/>
      <c r="C18" s="189" t="s">
        <v>371</v>
      </c>
      <c r="D18" s="189" t="s">
        <v>507</v>
      </c>
    </row>
    <row r="19" spans="2:4">
      <c r="B19" s="283" t="s">
        <v>164</v>
      </c>
      <c r="C19" s="311" t="s">
        <v>584</v>
      </c>
      <c r="D19" s="311"/>
    </row>
    <row r="20" spans="2:4">
      <c r="B20" s="283"/>
      <c r="C20" s="311"/>
      <c r="D20" s="311"/>
    </row>
    <row r="21" spans="2:4">
      <c r="B21" s="283"/>
      <c r="C21" s="311"/>
      <c r="D21" s="311"/>
    </row>
    <row r="22" spans="2:4">
      <c r="B22" s="283"/>
      <c r="C22" s="311"/>
      <c r="D22" s="311"/>
    </row>
    <row r="23" spans="2:4">
      <c r="B23" s="283"/>
      <c r="C23" s="311"/>
      <c r="D23" s="311"/>
    </row>
    <row r="24" spans="2:4">
      <c r="B24" s="283"/>
      <c r="C24" s="311"/>
      <c r="D24" s="311"/>
    </row>
    <row r="25" spans="2:4" ht="13.5" customHeight="1">
      <c r="B25" s="148" t="s">
        <v>576</v>
      </c>
      <c r="C25" s="331" t="s">
        <v>621</v>
      </c>
      <c r="D25" s="331"/>
    </row>
    <row r="26" spans="2:4">
      <c r="B26" s="148"/>
      <c r="C26" s="331"/>
      <c r="D26" s="331"/>
    </row>
    <row r="27" spans="2:4">
      <c r="B27" s="149"/>
      <c r="C27" s="331"/>
      <c r="D27" s="331"/>
    </row>
    <row r="28" spans="2:4">
      <c r="B28" s="149"/>
      <c r="C28" s="254"/>
      <c r="D28" s="254"/>
    </row>
    <row r="29" spans="2:4">
      <c r="B29" s="149"/>
      <c r="C29" s="254"/>
      <c r="D29" s="254"/>
    </row>
  </sheetData>
  <sheetProtection algorithmName="SHA-512" hashValue="Z3FeJluZld2cO3msxhc05qieUNP2eGntBwrzlE76H1zFeBb/b/uGgDRb/ajqw1H6aHcehQ0OOXrWg3UCXgVycw==" saltValue="rDJHcbDLtAOfQX3aD3Xwug==" spinCount="100000" sheet="1" objects="1" scenarios="1" selectLockedCells="1"/>
  <mergeCells count="12">
    <mergeCell ref="C28:D28"/>
    <mergeCell ref="C29:D29"/>
    <mergeCell ref="B13:B18"/>
    <mergeCell ref="B19:B24"/>
    <mergeCell ref="C19:D24"/>
    <mergeCell ref="C25:D27"/>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B1:D27"/>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45</v>
      </c>
      <c r="C5" s="312" t="str">
        <f ca="1">VLOOKUP(INT(B5),点検表入力エリア,3,FALSE)</f>
        <v>高効率ポンプ・ブロワの導入</v>
      </c>
      <c r="D5" s="312"/>
    </row>
    <row r="6" spans="2:4">
      <c r="B6" s="190" t="s">
        <v>47</v>
      </c>
      <c r="C6" s="282" t="str">
        <f ca="1">VLOOKUP(INT(B5),点検表入力エリア,2,FALSE)</f>
        <v>ポンプ・ファン</v>
      </c>
      <c r="D6" s="282"/>
    </row>
    <row r="7" spans="2:4">
      <c r="B7" s="284" t="s">
        <v>48</v>
      </c>
      <c r="C7" s="295" t="s">
        <v>182</v>
      </c>
      <c r="D7" s="296"/>
    </row>
    <row r="8" spans="2:4">
      <c r="B8" s="284"/>
      <c r="C8" s="297"/>
      <c r="D8" s="298"/>
    </row>
    <row r="9" spans="2:4">
      <c r="B9" s="284"/>
      <c r="C9" s="297"/>
      <c r="D9" s="298"/>
    </row>
    <row r="10" spans="2:4">
      <c r="B10" s="301" t="s">
        <v>49</v>
      </c>
      <c r="C10" s="315" t="s">
        <v>506</v>
      </c>
      <c r="D10" s="288"/>
    </row>
    <row r="11" spans="2:4">
      <c r="B11" s="302"/>
      <c r="C11" s="316"/>
      <c r="D11" s="290"/>
    </row>
    <row r="12" spans="2:4">
      <c r="B12" s="303"/>
      <c r="C12" s="317"/>
      <c r="D12" s="318"/>
    </row>
    <row r="13" spans="2:4" ht="16.5" customHeight="1">
      <c r="B13" s="310" t="s">
        <v>50</v>
      </c>
      <c r="C13" s="140" t="s">
        <v>51</v>
      </c>
      <c r="D13" s="140" t="s">
        <v>52</v>
      </c>
    </row>
    <row r="14" spans="2:4" ht="30" customHeight="1">
      <c r="B14" s="310"/>
      <c r="C14" s="191" t="s">
        <v>528</v>
      </c>
      <c r="D14" s="191" t="s">
        <v>602</v>
      </c>
    </row>
    <row r="15" spans="2:4" ht="30" customHeight="1">
      <c r="B15" s="310"/>
      <c r="C15" s="191" t="s">
        <v>529</v>
      </c>
      <c r="D15" s="191" t="s">
        <v>545</v>
      </c>
    </row>
    <row r="16" spans="2:4" ht="30" customHeight="1">
      <c r="B16" s="310"/>
      <c r="C16" s="191" t="s">
        <v>530</v>
      </c>
      <c r="D16" s="191" t="s">
        <v>575</v>
      </c>
    </row>
    <row r="17" spans="2:4" ht="30" customHeight="1">
      <c r="B17" s="310"/>
      <c r="C17" s="191" t="s">
        <v>531</v>
      </c>
      <c r="D17" s="191" t="s">
        <v>534</v>
      </c>
    </row>
    <row r="18" spans="2:4" ht="30" customHeight="1">
      <c r="B18" s="310"/>
      <c r="C18" s="189" t="s">
        <v>361</v>
      </c>
      <c r="D18" s="189" t="s">
        <v>537</v>
      </c>
    </row>
    <row r="19" spans="2:4">
      <c r="B19" s="283" t="s">
        <v>164</v>
      </c>
      <c r="C19" s="311" t="s">
        <v>195</v>
      </c>
      <c r="D19" s="311"/>
    </row>
    <row r="20" spans="2:4">
      <c r="B20" s="283"/>
      <c r="C20" s="311"/>
      <c r="D20" s="311"/>
    </row>
    <row r="21" spans="2:4">
      <c r="B21" s="283"/>
      <c r="C21" s="311"/>
      <c r="D21" s="311"/>
    </row>
    <row r="22" spans="2:4">
      <c r="B22" s="283"/>
      <c r="C22" s="311"/>
      <c r="D22" s="311"/>
    </row>
    <row r="23" spans="2:4" ht="13.5" customHeight="1">
      <c r="B23" s="148" t="s">
        <v>429</v>
      </c>
      <c r="C23" s="331" t="s">
        <v>590</v>
      </c>
      <c r="D23" s="331"/>
    </row>
    <row r="24" spans="2:4">
      <c r="B24" s="149"/>
      <c r="C24" s="331"/>
      <c r="D24" s="331"/>
    </row>
    <row r="25" spans="2:4">
      <c r="B25" s="149"/>
      <c r="C25" s="331"/>
      <c r="D25" s="331"/>
    </row>
    <row r="26" spans="2:4">
      <c r="B26" s="149"/>
      <c r="C26" s="331"/>
      <c r="D26" s="331"/>
    </row>
    <row r="27" spans="2:4">
      <c r="B27" s="149"/>
      <c r="C27" s="331"/>
      <c r="D27" s="331"/>
    </row>
  </sheetData>
  <sheetProtection algorithmName="SHA-512" hashValue="SXqUmiGFU2Tb3/Dt2pkn8AvGapJ3SJ+CVv7iUcd60jeSVUDkeklSpNd5rTVMdWkQs8DdNaSZ3986Eh8ALJK4FQ==" saltValue="mp0i2Dl2UDQbsz3HB/ggRw==" spinCount="100000" sheet="1" objects="1" scenarios="1" selectLockedCells="1"/>
  <mergeCells count="10">
    <mergeCell ref="B13:B18"/>
    <mergeCell ref="B19:B22"/>
    <mergeCell ref="C19:D22"/>
    <mergeCell ref="C23:D27"/>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pageSetUpPr fitToPage="1"/>
  </sheetPr>
  <dimension ref="B1:D29"/>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46</v>
      </c>
      <c r="C5" s="312" t="str">
        <f ca="1">VLOOKUP(INT(B5),点検表入力エリア,3,FALSE)</f>
        <v>ポンプの台数制御・インバータ制御の導入</v>
      </c>
      <c r="D5" s="312"/>
    </row>
    <row r="6" spans="2:4">
      <c r="B6" s="190" t="s">
        <v>47</v>
      </c>
      <c r="C6" s="282" t="str">
        <f ca="1">VLOOKUP(INT(B5),点検表入力エリア,2,FALSE)</f>
        <v>ポンプ・ファン</v>
      </c>
      <c r="D6" s="282"/>
    </row>
    <row r="7" spans="2:4">
      <c r="B7" s="284" t="s">
        <v>48</v>
      </c>
      <c r="C7" s="295" t="s">
        <v>211</v>
      </c>
      <c r="D7" s="296"/>
    </row>
    <row r="8" spans="2:4">
      <c r="B8" s="284"/>
      <c r="C8" s="297"/>
      <c r="D8" s="298"/>
    </row>
    <row r="9" spans="2:4">
      <c r="B9" s="284"/>
      <c r="C9" s="297"/>
      <c r="D9" s="298"/>
    </row>
    <row r="10" spans="2:4" ht="99.75" customHeight="1">
      <c r="B10" s="284"/>
      <c r="C10" s="297"/>
      <c r="D10" s="298"/>
    </row>
    <row r="11" spans="2:4">
      <c r="B11" s="301" t="s">
        <v>49</v>
      </c>
      <c r="C11" s="315" t="s">
        <v>253</v>
      </c>
      <c r="D11" s="288"/>
    </row>
    <row r="12" spans="2:4">
      <c r="B12" s="302"/>
      <c r="C12" s="316"/>
      <c r="D12" s="290"/>
    </row>
    <row r="13" spans="2:4">
      <c r="B13" s="303"/>
      <c r="C13" s="317"/>
      <c r="D13" s="318"/>
    </row>
    <row r="14" spans="2:4" ht="16.5" customHeight="1">
      <c r="B14" s="310" t="s">
        <v>50</v>
      </c>
      <c r="C14" s="140" t="s">
        <v>51</v>
      </c>
      <c r="D14" s="140" t="s">
        <v>52</v>
      </c>
    </row>
    <row r="15" spans="2:4" ht="30" customHeight="1">
      <c r="B15" s="310"/>
      <c r="C15" s="189" t="s">
        <v>459</v>
      </c>
      <c r="D15" s="189" t="s">
        <v>407</v>
      </c>
    </row>
    <row r="16" spans="2:4" ht="30" customHeight="1">
      <c r="B16" s="310"/>
      <c r="C16" s="189" t="s">
        <v>45</v>
      </c>
      <c r="D16" s="189" t="s">
        <v>78</v>
      </c>
    </row>
    <row r="17" spans="2:4" ht="30" customHeight="1">
      <c r="B17" s="310"/>
      <c r="C17" s="189" t="s">
        <v>44</v>
      </c>
      <c r="D17" s="189" t="s">
        <v>79</v>
      </c>
    </row>
    <row r="18" spans="2:4" ht="30" customHeight="1">
      <c r="B18" s="310"/>
      <c r="C18" s="189" t="s">
        <v>37</v>
      </c>
      <c r="D18" s="189" t="s">
        <v>80</v>
      </c>
    </row>
    <row r="19" spans="2:4" ht="42" customHeight="1">
      <c r="B19" s="310"/>
      <c r="C19" s="189" t="s">
        <v>371</v>
      </c>
      <c r="D19" s="189" t="s">
        <v>453</v>
      </c>
    </row>
    <row r="20" spans="2:4" ht="30" customHeight="1">
      <c r="B20" s="310"/>
      <c r="C20" s="189" t="s">
        <v>42</v>
      </c>
      <c r="D20" s="172" t="s">
        <v>406</v>
      </c>
    </row>
    <row r="21" spans="2:4">
      <c r="B21" s="283" t="s">
        <v>164</v>
      </c>
      <c r="C21" s="311" t="s">
        <v>254</v>
      </c>
      <c r="D21" s="311"/>
    </row>
    <row r="22" spans="2:4">
      <c r="B22" s="283"/>
      <c r="C22" s="311"/>
      <c r="D22" s="311"/>
    </row>
    <row r="23" spans="2:4">
      <c r="B23" s="283"/>
      <c r="C23" s="311"/>
      <c r="D23" s="311"/>
    </row>
    <row r="24" spans="2:4">
      <c r="B24" s="283"/>
      <c r="C24" s="311"/>
      <c r="D24" s="311"/>
    </row>
    <row r="25" spans="2:4" ht="13.5" customHeight="1">
      <c r="B25" s="148" t="s">
        <v>110</v>
      </c>
      <c r="C25" s="330" t="s">
        <v>433</v>
      </c>
      <c r="D25" s="330"/>
    </row>
    <row r="26" spans="2:4" ht="13.5" customHeight="1">
      <c r="B26" s="148"/>
      <c r="C26" s="331"/>
      <c r="D26" s="331"/>
    </row>
    <row r="27" spans="2:4" ht="13.5" customHeight="1">
      <c r="B27" s="148" t="s">
        <v>212</v>
      </c>
      <c r="C27" s="331" t="s">
        <v>432</v>
      </c>
      <c r="D27" s="331"/>
    </row>
    <row r="28" spans="2:4">
      <c r="B28" s="149"/>
      <c r="C28" s="331"/>
      <c r="D28" s="331"/>
    </row>
    <row r="29" spans="2:4">
      <c r="B29" s="149"/>
      <c r="C29" s="331"/>
      <c r="D29" s="331"/>
    </row>
  </sheetData>
  <sheetProtection algorithmName="SHA-512" hashValue="aAhSf7DGMd57/dBzcKmYYJrnY76YOvf5vxYNAraF9BtL16dAWmi6/PTQDHoj49T2oRaN2YC8uHzXHRxA2Oxd5Q==" saltValue="GqTh7HlKJByFnNfkiE10GQ==" spinCount="100000" sheet="1" objects="1" scenarios="1" selectLockedCells="1"/>
  <mergeCells count="12">
    <mergeCell ref="B14:B20"/>
    <mergeCell ref="B21:B24"/>
    <mergeCell ref="C21:D24"/>
    <mergeCell ref="C27:D29"/>
    <mergeCell ref="C25:D26"/>
    <mergeCell ref="B11:B13"/>
    <mergeCell ref="C11:D13"/>
    <mergeCell ref="C5:D5"/>
    <mergeCell ref="C6:D6"/>
    <mergeCell ref="B7:B10"/>
    <mergeCell ref="C7:D9"/>
    <mergeCell ref="C10:D10"/>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B1:D24"/>
  <sheetViews>
    <sheetView showGridLines="0" showRowColHeaders="0" zoomScaleNormal="100" zoomScaleSheetLayoutView="100" workbookViewId="0">
      <selection activeCell="C1" sqref="C1"/>
    </sheetView>
  </sheetViews>
  <sheetFormatPr defaultColWidth="9" defaultRowHeight="13"/>
  <cols>
    <col min="1" max="1" width="1.5" style="139" customWidth="1"/>
    <col min="2" max="2" width="9" style="139"/>
    <col min="3" max="3" width="18.08203125" style="139" customWidth="1"/>
    <col min="4" max="4" width="51.5" style="139" customWidth="1"/>
    <col min="5" max="8" width="9" style="139"/>
    <col min="9" max="14" width="9.08203125" style="139" customWidth="1"/>
    <col min="15" max="16384" width="9" style="139"/>
  </cols>
  <sheetData>
    <row r="1" spans="2:4">
      <c r="C1" s="141"/>
    </row>
    <row r="5" spans="2:4" ht="19.5" customHeight="1">
      <c r="B5" s="138" t="str">
        <f ca="1">RIGHT(CELL("filename",B5),LEN(CELL("filename",B5))-FIND("]",CELL("filename",B5)))</f>
        <v>2</v>
      </c>
      <c r="C5" s="294" t="s">
        <v>629</v>
      </c>
      <c r="D5" s="294"/>
    </row>
    <row r="6" spans="2:4">
      <c r="B6" s="190" t="s">
        <v>47</v>
      </c>
      <c r="C6" s="282" t="str">
        <f ca="1">VLOOKUP(INT(B5),点検表入力エリア,2,FALSE)</f>
        <v>一般管理</v>
      </c>
      <c r="D6" s="282"/>
    </row>
    <row r="7" spans="2:4">
      <c r="B7" s="284" t="s">
        <v>48</v>
      </c>
      <c r="C7" s="295" t="s">
        <v>271</v>
      </c>
      <c r="D7" s="296"/>
    </row>
    <row r="8" spans="2:4">
      <c r="B8" s="284"/>
      <c r="C8" s="297"/>
      <c r="D8" s="298"/>
    </row>
    <row r="9" spans="2:4">
      <c r="B9" s="284"/>
      <c r="C9" s="297"/>
      <c r="D9" s="298"/>
    </row>
    <row r="10" spans="2:4" ht="153" customHeight="1">
      <c r="B10" s="284"/>
      <c r="C10" s="299"/>
      <c r="D10" s="300"/>
    </row>
    <row r="11" spans="2:4" ht="211.5" customHeight="1">
      <c r="B11" s="284"/>
      <c r="C11" s="297"/>
      <c r="D11" s="298"/>
    </row>
    <row r="12" spans="2:4">
      <c r="B12" s="301" t="s">
        <v>49</v>
      </c>
      <c r="C12" s="304" t="s">
        <v>632</v>
      </c>
      <c r="D12" s="305"/>
    </row>
    <row r="13" spans="2:4">
      <c r="B13" s="302"/>
      <c r="C13" s="306"/>
      <c r="D13" s="307"/>
    </row>
    <row r="14" spans="2:4">
      <c r="B14" s="303"/>
      <c r="C14" s="308"/>
      <c r="D14" s="309"/>
    </row>
    <row r="15" spans="2:4">
      <c r="B15" s="310" t="s">
        <v>50</v>
      </c>
      <c r="C15" s="140" t="s">
        <v>51</v>
      </c>
      <c r="D15" s="140" t="s">
        <v>52</v>
      </c>
    </row>
    <row r="16" spans="2:4" ht="37.5" customHeight="1">
      <c r="B16" s="310"/>
      <c r="C16" s="191" t="s">
        <v>338</v>
      </c>
      <c r="D16" s="191" t="s">
        <v>467</v>
      </c>
    </row>
    <row r="17" spans="2:4" ht="37.5" customHeight="1">
      <c r="B17" s="310"/>
      <c r="C17" s="191" t="s">
        <v>468</v>
      </c>
      <c r="D17" s="191" t="s">
        <v>469</v>
      </c>
    </row>
    <row r="18" spans="2:4" ht="37.5" customHeight="1">
      <c r="B18" s="310"/>
      <c r="C18" s="210" t="s">
        <v>470</v>
      </c>
      <c r="D18" s="210" t="s">
        <v>471</v>
      </c>
    </row>
    <row r="19" spans="2:4" ht="60.75" customHeight="1">
      <c r="B19" s="310"/>
      <c r="C19" s="210" t="s">
        <v>339</v>
      </c>
      <c r="D19" s="210" t="s">
        <v>472</v>
      </c>
    </row>
    <row r="20" spans="2:4" ht="34.5" customHeight="1">
      <c r="B20" s="310"/>
      <c r="C20" s="191" t="s">
        <v>518</v>
      </c>
      <c r="D20" s="191" t="s">
        <v>473</v>
      </c>
    </row>
    <row r="21" spans="2:4">
      <c r="B21" s="283" t="s">
        <v>208</v>
      </c>
      <c r="C21" s="282" t="s">
        <v>272</v>
      </c>
      <c r="D21" s="282"/>
    </row>
    <row r="22" spans="2:4">
      <c r="B22" s="283"/>
      <c r="C22" s="282"/>
      <c r="D22" s="282"/>
    </row>
    <row r="23" spans="2:4">
      <c r="B23" s="283"/>
      <c r="C23" s="282"/>
      <c r="D23" s="282"/>
    </row>
    <row r="24" spans="2:4">
      <c r="B24" s="283"/>
      <c r="C24" s="282"/>
      <c r="D24" s="282"/>
    </row>
  </sheetData>
  <sheetProtection algorithmName="SHA-512" hashValue="/Th4podbBV89aK3/OF9562Z+z64OWTp4zRMCs19DoWW0PReQQ5JYqTDfYlo+GQDoOvqVkYhjw1ZBMZFatwJkwg==" saltValue="0cx9VQOPMO57BFOoMtDSVw==" spinCount="100000" sheet="1" objects="1" scenarios="1" selectLockedCells="1"/>
  <mergeCells count="11">
    <mergeCell ref="B21:B24"/>
    <mergeCell ref="C21:D24"/>
    <mergeCell ref="C5:D5"/>
    <mergeCell ref="C6:D6"/>
    <mergeCell ref="B7:B11"/>
    <mergeCell ref="C7:D9"/>
    <mergeCell ref="C10:D10"/>
    <mergeCell ref="C11:D11"/>
    <mergeCell ref="B12:B14"/>
    <mergeCell ref="C12:D14"/>
    <mergeCell ref="B15:B20"/>
  </mergeCells>
  <phoneticPr fontId="2"/>
  <printOptions horizontalCentered="1"/>
  <pageMargins left="0.70866141732283472" right="0.70866141732283472" top="0.74803149606299213" bottom="0.74803149606299213" header="0.31496062992125984" footer="0.31496062992125984"/>
  <pageSetup paperSize="9" scale="98"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B1:D28"/>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47</v>
      </c>
      <c r="C5" s="312" t="str">
        <f ca="1">VLOOKUP(INT(B5),点検表入力エリア,3,FALSE)</f>
        <v>冷却塔ファンの台数制御・インバータ制御の導入</v>
      </c>
      <c r="D5" s="312"/>
    </row>
    <row r="6" spans="2:4">
      <c r="B6" s="190" t="s">
        <v>47</v>
      </c>
      <c r="C6" s="282" t="str">
        <f ca="1">VLOOKUP(INT(B5),点検表入力エリア,2,FALSE)</f>
        <v>ポンプ・ファン</v>
      </c>
      <c r="D6" s="282"/>
    </row>
    <row r="7" spans="2:4">
      <c r="B7" s="284" t="s">
        <v>48</v>
      </c>
      <c r="C7" s="295" t="s">
        <v>183</v>
      </c>
      <c r="D7" s="296"/>
    </row>
    <row r="8" spans="2:4">
      <c r="B8" s="284"/>
      <c r="C8" s="297"/>
      <c r="D8" s="298"/>
    </row>
    <row r="9" spans="2:4">
      <c r="B9" s="284"/>
      <c r="C9" s="297"/>
      <c r="D9" s="298"/>
    </row>
    <row r="10" spans="2:4">
      <c r="B10" s="301" t="s">
        <v>49</v>
      </c>
      <c r="C10" s="315" t="s">
        <v>251</v>
      </c>
      <c r="D10" s="288"/>
    </row>
    <row r="11" spans="2:4">
      <c r="B11" s="302"/>
      <c r="C11" s="316"/>
      <c r="D11" s="290"/>
    </row>
    <row r="12" spans="2:4">
      <c r="B12" s="303"/>
      <c r="C12" s="317"/>
      <c r="D12" s="318"/>
    </row>
    <row r="13" spans="2:4" ht="16.5" customHeight="1">
      <c r="B13" s="310" t="s">
        <v>50</v>
      </c>
      <c r="C13" s="140" t="s">
        <v>51</v>
      </c>
      <c r="D13" s="140" t="s">
        <v>52</v>
      </c>
    </row>
    <row r="14" spans="2:4" ht="27.75" customHeight="1">
      <c r="B14" s="310"/>
      <c r="C14" s="189" t="s">
        <v>40</v>
      </c>
      <c r="D14" s="189" t="s">
        <v>505</v>
      </c>
    </row>
    <row r="15" spans="2:4" ht="27.75" customHeight="1">
      <c r="B15" s="310"/>
      <c r="C15" s="189" t="s">
        <v>41</v>
      </c>
      <c r="D15" s="189" t="s">
        <v>149</v>
      </c>
    </row>
    <row r="16" spans="2:4" ht="27.75" customHeight="1">
      <c r="B16" s="310"/>
      <c r="C16" s="189" t="s">
        <v>39</v>
      </c>
      <c r="D16" s="189" t="s">
        <v>150</v>
      </c>
    </row>
    <row r="17" spans="2:4" ht="27.75" customHeight="1">
      <c r="B17" s="310"/>
      <c r="C17" s="189" t="s">
        <v>43</v>
      </c>
      <c r="D17" s="189" t="s">
        <v>151</v>
      </c>
    </row>
    <row r="18" spans="2:4" ht="27.75" customHeight="1">
      <c r="B18" s="310"/>
      <c r="C18" s="189" t="s">
        <v>371</v>
      </c>
      <c r="D18" s="189" t="s">
        <v>482</v>
      </c>
    </row>
    <row r="19" spans="2:4">
      <c r="B19" s="283" t="s">
        <v>164</v>
      </c>
      <c r="C19" s="311" t="s">
        <v>252</v>
      </c>
      <c r="D19" s="311"/>
    </row>
    <row r="20" spans="2:4">
      <c r="B20" s="283"/>
      <c r="C20" s="311"/>
      <c r="D20" s="311"/>
    </row>
    <row r="21" spans="2:4">
      <c r="B21" s="283"/>
      <c r="C21" s="311"/>
      <c r="D21" s="311"/>
    </row>
    <row r="22" spans="2:4">
      <c r="B22" s="283"/>
      <c r="C22" s="311"/>
      <c r="D22" s="311"/>
    </row>
    <row r="23" spans="2:4">
      <c r="B23" s="148" t="s">
        <v>110</v>
      </c>
      <c r="C23" s="330" t="s">
        <v>434</v>
      </c>
      <c r="D23" s="330"/>
    </row>
    <row r="24" spans="2:4">
      <c r="B24" s="148"/>
      <c r="C24" s="331"/>
      <c r="D24" s="331"/>
    </row>
    <row r="25" spans="2:4" ht="13.5" customHeight="1">
      <c r="B25" s="148" t="s">
        <v>120</v>
      </c>
      <c r="C25" s="331" t="s">
        <v>414</v>
      </c>
      <c r="D25" s="331"/>
    </row>
    <row r="26" spans="2:4">
      <c r="B26" s="149"/>
      <c r="C26" s="331"/>
      <c r="D26" s="331"/>
    </row>
    <row r="27" spans="2:4">
      <c r="B27" s="149"/>
      <c r="C27" s="331"/>
      <c r="D27" s="331"/>
    </row>
    <row r="28" spans="2:4">
      <c r="B28" s="149"/>
      <c r="C28" s="254"/>
      <c r="D28" s="254"/>
    </row>
  </sheetData>
  <sheetProtection algorithmName="SHA-512" hashValue="Ur4PFDk+5gUrS9GDj7tT310p76ZM8M2jFcKjBZfzSOtJAk2IBU2v4fx0vYNwsIDm38kjPkrqsXIpfiW7O5tolw==" saltValue="lcCLj3UzBK3PEpHFppNh4Q==" spinCount="100000" sheet="1" objects="1" scenarios="1" selectLockedCells="1"/>
  <mergeCells count="12">
    <mergeCell ref="C28:D28"/>
    <mergeCell ref="B13:B18"/>
    <mergeCell ref="B19:B22"/>
    <mergeCell ref="C19:D22"/>
    <mergeCell ref="C25:D27"/>
    <mergeCell ref="C23:D24"/>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B1:D27"/>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48</v>
      </c>
      <c r="C5" s="312" t="str">
        <f ca="1">VLOOKUP(INT(B5),点検表入力エリア,3,FALSE)</f>
        <v>高効率給湯器の導入</v>
      </c>
      <c r="D5" s="312"/>
    </row>
    <row r="6" spans="2:4">
      <c r="B6" s="190" t="s">
        <v>47</v>
      </c>
      <c r="C6" s="282" t="str">
        <f ca="1">VLOOKUP(INT(B5),点検表入力エリア,2,FALSE)</f>
        <v>給湯・給排水</v>
      </c>
      <c r="D6" s="282"/>
    </row>
    <row r="7" spans="2:4">
      <c r="B7" s="284" t="s">
        <v>48</v>
      </c>
      <c r="C7" s="295" t="s">
        <v>184</v>
      </c>
      <c r="D7" s="296"/>
    </row>
    <row r="8" spans="2:4">
      <c r="B8" s="284"/>
      <c r="C8" s="297"/>
      <c r="D8" s="298"/>
    </row>
    <row r="9" spans="2:4">
      <c r="B9" s="284"/>
      <c r="C9" s="297"/>
      <c r="D9" s="298"/>
    </row>
    <row r="10" spans="2:4">
      <c r="B10" s="301" t="s">
        <v>49</v>
      </c>
      <c r="C10" s="315" t="s">
        <v>250</v>
      </c>
      <c r="D10" s="288"/>
    </row>
    <row r="11" spans="2:4">
      <c r="B11" s="302"/>
      <c r="C11" s="316"/>
      <c r="D11" s="290"/>
    </row>
    <row r="12" spans="2:4">
      <c r="B12" s="303"/>
      <c r="C12" s="317"/>
      <c r="D12" s="318"/>
    </row>
    <row r="13" spans="2:4" ht="16.5" customHeight="1">
      <c r="B13" s="310" t="s">
        <v>50</v>
      </c>
      <c r="C13" s="140" t="s">
        <v>51</v>
      </c>
      <c r="D13" s="140" t="s">
        <v>52</v>
      </c>
    </row>
    <row r="14" spans="2:4" ht="36.75" customHeight="1">
      <c r="B14" s="310"/>
      <c r="C14" s="191" t="s">
        <v>528</v>
      </c>
      <c r="D14" s="191" t="s">
        <v>602</v>
      </c>
    </row>
    <row r="15" spans="2:4" ht="36.75" customHeight="1">
      <c r="B15" s="310"/>
      <c r="C15" s="191" t="s">
        <v>529</v>
      </c>
      <c r="D15" s="191" t="s">
        <v>545</v>
      </c>
    </row>
    <row r="16" spans="2:4" ht="36.75" customHeight="1">
      <c r="B16" s="310"/>
      <c r="C16" s="191" t="s">
        <v>530</v>
      </c>
      <c r="D16" s="191" t="s">
        <v>575</v>
      </c>
    </row>
    <row r="17" spans="2:4" ht="36.75" customHeight="1">
      <c r="B17" s="310"/>
      <c r="C17" s="191" t="s">
        <v>531</v>
      </c>
      <c r="D17" s="191" t="s">
        <v>534</v>
      </c>
    </row>
    <row r="18" spans="2:4" ht="36.75" customHeight="1">
      <c r="B18" s="310"/>
      <c r="C18" s="189" t="s">
        <v>361</v>
      </c>
      <c r="D18" s="189" t="s">
        <v>537</v>
      </c>
    </row>
    <row r="19" spans="2:4">
      <c r="B19" s="283" t="s">
        <v>164</v>
      </c>
      <c r="C19" s="311" t="s">
        <v>199</v>
      </c>
      <c r="D19" s="311"/>
    </row>
    <row r="20" spans="2:4">
      <c r="B20" s="283"/>
      <c r="C20" s="311"/>
      <c r="D20" s="311"/>
    </row>
    <row r="21" spans="2:4">
      <c r="B21" s="283"/>
      <c r="C21" s="311"/>
      <c r="D21" s="311"/>
    </row>
    <row r="22" spans="2:4">
      <c r="B22" s="283"/>
      <c r="C22" s="311"/>
      <c r="D22" s="311"/>
    </row>
    <row r="23" spans="2:4" ht="13.5" customHeight="1">
      <c r="B23" s="148" t="s">
        <v>191</v>
      </c>
      <c r="C23" s="331" t="s">
        <v>589</v>
      </c>
      <c r="D23" s="331"/>
    </row>
    <row r="24" spans="2:4">
      <c r="B24" s="148"/>
      <c r="C24" s="331"/>
      <c r="D24" s="331"/>
    </row>
    <row r="25" spans="2:4">
      <c r="B25" s="148"/>
      <c r="C25" s="331"/>
      <c r="D25" s="331"/>
    </row>
    <row r="26" spans="2:4">
      <c r="B26" s="149"/>
      <c r="C26" s="331"/>
      <c r="D26" s="331"/>
    </row>
    <row r="27" spans="2:4">
      <c r="B27" s="149"/>
      <c r="C27" s="254"/>
      <c r="D27" s="254"/>
    </row>
  </sheetData>
  <sheetProtection algorithmName="SHA-512" hashValue="ZdbiXFmqjsQbP19eqo44yi7gQQ5cToDu+JV4su1u4Nh6Hizr6ciDusBkY+dR7xyTpAN+hTSmoNZbeITafHYhtg==" saltValue="i5HtiJYtMhi6ui8q1XKJ5A==" spinCount="100000" sheet="1" objects="1" scenarios="1" selectLockedCells="1"/>
  <mergeCells count="11">
    <mergeCell ref="C27:D27"/>
    <mergeCell ref="C23:D26"/>
    <mergeCell ref="B13:B18"/>
    <mergeCell ref="B19:B22"/>
    <mergeCell ref="C19:D22"/>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pageSetUpPr fitToPage="1"/>
  </sheetPr>
  <dimension ref="B1:D27"/>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49</v>
      </c>
      <c r="C5" s="312" t="str">
        <f ca="1">VLOOKUP(INT(B5),点検表入力エリア,3,FALSE)</f>
        <v>給湯温度設定の緩和</v>
      </c>
      <c r="D5" s="312"/>
    </row>
    <row r="6" spans="2:4">
      <c r="B6" s="190" t="s">
        <v>47</v>
      </c>
      <c r="C6" s="282" t="str">
        <f ca="1">VLOOKUP(INT(B5),点検表入力エリア,2,FALSE)</f>
        <v>給湯・給排水</v>
      </c>
      <c r="D6" s="282"/>
    </row>
    <row r="7" spans="2:4">
      <c r="B7" s="284" t="s">
        <v>48</v>
      </c>
      <c r="C7" s="295" t="s">
        <v>248</v>
      </c>
      <c r="D7" s="296"/>
    </row>
    <row r="8" spans="2:4">
      <c r="B8" s="284"/>
      <c r="C8" s="297"/>
      <c r="D8" s="298"/>
    </row>
    <row r="9" spans="2:4">
      <c r="B9" s="284"/>
      <c r="C9" s="297"/>
      <c r="D9" s="298"/>
    </row>
    <row r="10" spans="2:4">
      <c r="B10" s="301" t="s">
        <v>49</v>
      </c>
      <c r="C10" s="315" t="s">
        <v>249</v>
      </c>
      <c r="D10" s="288"/>
    </row>
    <row r="11" spans="2:4">
      <c r="B11" s="302"/>
      <c r="C11" s="316"/>
      <c r="D11" s="290"/>
    </row>
    <row r="12" spans="2:4">
      <c r="B12" s="303"/>
      <c r="C12" s="317"/>
      <c r="D12" s="318"/>
    </row>
    <row r="13" spans="2:4" ht="16.5" customHeight="1">
      <c r="B13" s="338" t="s">
        <v>50</v>
      </c>
      <c r="C13" s="140" t="s">
        <v>51</v>
      </c>
      <c r="D13" s="140" t="s">
        <v>52</v>
      </c>
    </row>
    <row r="14" spans="2:4" ht="27.75" customHeight="1">
      <c r="B14" s="339"/>
      <c r="C14" s="189" t="s">
        <v>459</v>
      </c>
      <c r="D14" s="189" t="s">
        <v>152</v>
      </c>
    </row>
    <row r="15" spans="2:4" ht="27.75" customHeight="1">
      <c r="B15" s="339"/>
      <c r="C15" s="189" t="s">
        <v>45</v>
      </c>
      <c r="D15" s="189" t="s">
        <v>153</v>
      </c>
    </row>
    <row r="16" spans="2:4" ht="27.75" customHeight="1">
      <c r="B16" s="339"/>
      <c r="C16" s="189" t="s">
        <v>44</v>
      </c>
      <c r="D16" s="189" t="s">
        <v>154</v>
      </c>
    </row>
    <row r="17" spans="2:4" ht="27.75" customHeight="1">
      <c r="B17" s="339"/>
      <c r="C17" s="189" t="s">
        <v>37</v>
      </c>
      <c r="D17" s="189" t="s">
        <v>155</v>
      </c>
    </row>
    <row r="18" spans="2:4" ht="27.75" customHeight="1">
      <c r="B18" s="339"/>
      <c r="C18" s="189" t="s">
        <v>371</v>
      </c>
      <c r="D18" s="189" t="s">
        <v>408</v>
      </c>
    </row>
    <row r="19" spans="2:4">
      <c r="B19" s="283" t="s">
        <v>164</v>
      </c>
      <c r="C19" s="311" t="s">
        <v>504</v>
      </c>
      <c r="D19" s="311"/>
    </row>
    <row r="20" spans="2:4">
      <c r="B20" s="283"/>
      <c r="C20" s="311"/>
      <c r="D20" s="311"/>
    </row>
    <row r="21" spans="2:4">
      <c r="B21" s="283"/>
      <c r="C21" s="311"/>
      <c r="D21" s="311"/>
    </row>
    <row r="22" spans="2:4">
      <c r="B22" s="283"/>
      <c r="C22" s="311"/>
      <c r="D22" s="311"/>
    </row>
    <row r="23" spans="2:4">
      <c r="B23" s="148" t="s">
        <v>110</v>
      </c>
      <c r="C23" s="331" t="s">
        <v>185</v>
      </c>
      <c r="D23" s="331"/>
    </row>
    <row r="24" spans="2:4">
      <c r="B24" s="148" t="s">
        <v>120</v>
      </c>
      <c r="C24" s="331" t="s">
        <v>186</v>
      </c>
      <c r="D24" s="331"/>
    </row>
    <row r="25" spans="2:4" ht="13.5" customHeight="1">
      <c r="B25" s="148" t="s">
        <v>174</v>
      </c>
      <c r="C25" s="331" t="s">
        <v>621</v>
      </c>
      <c r="D25" s="331"/>
    </row>
    <row r="26" spans="2:4">
      <c r="B26" s="149"/>
      <c r="C26" s="331"/>
      <c r="D26" s="331"/>
    </row>
    <row r="27" spans="2:4">
      <c r="B27" s="149"/>
      <c r="C27" s="331"/>
      <c r="D27" s="331"/>
    </row>
  </sheetData>
  <sheetProtection algorithmName="SHA-512" hashValue="ho/oZLUkteKs33XL7eWxoaeMrRmO1yE921DW8M17Dqb1FrfFNWnN3EjBGVUrMZAxm/QdKiMMakBEAGfuuYPXjA==" saltValue="lAO8AsTXPtOejnM96cGxGQ==" spinCount="100000" sheet="1" objects="1" scenarios="1" selectLockedCells="1"/>
  <mergeCells count="12">
    <mergeCell ref="C25:D27"/>
    <mergeCell ref="C5:D5"/>
    <mergeCell ref="C6:D6"/>
    <mergeCell ref="B7:B9"/>
    <mergeCell ref="C7:D9"/>
    <mergeCell ref="B10:B12"/>
    <mergeCell ref="C10:D12"/>
    <mergeCell ref="B19:B22"/>
    <mergeCell ref="C19:D22"/>
    <mergeCell ref="C23:D23"/>
    <mergeCell ref="C24:D24"/>
    <mergeCell ref="B13:B18"/>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B1:D27"/>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50</v>
      </c>
      <c r="C5" s="312" t="str">
        <f ca="1">VLOOKUP(INT(B5),点検表入力エリア,3,FALSE)</f>
        <v>貯湯式電気温水器の夜間・休日の電源停止</v>
      </c>
      <c r="D5" s="312"/>
    </row>
    <row r="6" spans="2:4">
      <c r="B6" s="190" t="s">
        <v>47</v>
      </c>
      <c r="C6" s="282" t="str">
        <f ca="1">VLOOKUP(INT(B5),点検表入力エリア,2,FALSE)</f>
        <v>給湯・給排水</v>
      </c>
      <c r="D6" s="282"/>
    </row>
    <row r="7" spans="2:4">
      <c r="B7" s="284" t="s">
        <v>48</v>
      </c>
      <c r="C7" s="295" t="s">
        <v>503</v>
      </c>
      <c r="D7" s="296"/>
    </row>
    <row r="8" spans="2:4">
      <c r="B8" s="284"/>
      <c r="C8" s="297"/>
      <c r="D8" s="298"/>
    </row>
    <row r="9" spans="2:4">
      <c r="B9" s="284"/>
      <c r="C9" s="297"/>
      <c r="D9" s="298"/>
    </row>
    <row r="10" spans="2:4">
      <c r="B10" s="301" t="s">
        <v>49</v>
      </c>
      <c r="C10" s="315" t="s">
        <v>481</v>
      </c>
      <c r="D10" s="288"/>
    </row>
    <row r="11" spans="2:4">
      <c r="B11" s="302"/>
      <c r="C11" s="316"/>
      <c r="D11" s="290"/>
    </row>
    <row r="12" spans="2:4">
      <c r="B12" s="303"/>
      <c r="C12" s="317"/>
      <c r="D12" s="318"/>
    </row>
    <row r="13" spans="2:4" ht="16.5" customHeight="1">
      <c r="B13" s="310" t="s">
        <v>50</v>
      </c>
      <c r="C13" s="140" t="s">
        <v>51</v>
      </c>
      <c r="D13" s="140" t="s">
        <v>52</v>
      </c>
    </row>
    <row r="14" spans="2:4" ht="29.25" customHeight="1">
      <c r="B14" s="310"/>
      <c r="C14" s="189" t="s">
        <v>459</v>
      </c>
      <c r="D14" s="189" t="s">
        <v>156</v>
      </c>
    </row>
    <row r="15" spans="2:4" ht="29.25" customHeight="1">
      <c r="B15" s="310"/>
      <c r="C15" s="189" t="s">
        <v>45</v>
      </c>
      <c r="D15" s="189" t="s">
        <v>157</v>
      </c>
    </row>
    <row r="16" spans="2:4" ht="29.25" customHeight="1">
      <c r="B16" s="310"/>
      <c r="C16" s="189" t="s">
        <v>44</v>
      </c>
      <c r="D16" s="189" t="s">
        <v>158</v>
      </c>
    </row>
    <row r="17" spans="2:4" ht="29.25" customHeight="1">
      <c r="B17" s="310"/>
      <c r="C17" s="189" t="s">
        <v>37</v>
      </c>
      <c r="D17" s="189" t="s">
        <v>159</v>
      </c>
    </row>
    <row r="18" spans="2:4" ht="29.25" customHeight="1">
      <c r="B18" s="310"/>
      <c r="C18" s="189" t="s">
        <v>371</v>
      </c>
      <c r="D18" s="189" t="s">
        <v>466</v>
      </c>
    </row>
    <row r="19" spans="2:4" ht="29.25" customHeight="1">
      <c r="B19" s="310"/>
      <c r="C19" s="189" t="s">
        <v>42</v>
      </c>
      <c r="D19" s="189" t="s">
        <v>465</v>
      </c>
    </row>
    <row r="20" spans="2:4">
      <c r="B20" s="283" t="s">
        <v>164</v>
      </c>
      <c r="C20" s="311" t="s">
        <v>247</v>
      </c>
      <c r="D20" s="311"/>
    </row>
    <row r="21" spans="2:4">
      <c r="B21" s="283"/>
      <c r="C21" s="311"/>
      <c r="D21" s="311"/>
    </row>
    <row r="22" spans="2:4">
      <c r="B22" s="283"/>
      <c r="C22" s="311"/>
      <c r="D22" s="311"/>
    </row>
    <row r="23" spans="2:4">
      <c r="B23" s="148" t="s">
        <v>110</v>
      </c>
      <c r="C23" s="331" t="s">
        <v>187</v>
      </c>
      <c r="D23" s="331"/>
    </row>
    <row r="24" spans="2:4" ht="13.5" customHeight="1">
      <c r="B24" s="148" t="s">
        <v>120</v>
      </c>
      <c r="C24" s="331" t="s">
        <v>621</v>
      </c>
      <c r="D24" s="331"/>
    </row>
    <row r="25" spans="2:4">
      <c r="B25" s="149"/>
      <c r="C25" s="331"/>
      <c r="D25" s="331"/>
    </row>
    <row r="26" spans="2:4">
      <c r="B26" s="149"/>
      <c r="C26" s="331"/>
      <c r="D26" s="331"/>
    </row>
    <row r="27" spans="2:4">
      <c r="B27" s="149"/>
      <c r="C27" s="254"/>
      <c r="D27" s="254"/>
    </row>
  </sheetData>
  <sheetProtection algorithmName="SHA-512" hashValue="d4U7DmekMReHnhXDY4UU4ARHw6Mk2K7+E2ihmWWAD6/bQ72k3T5BKjg1fhea3Z02Hu3rSQANWsp20/hO49D+XA==" saltValue="dMFvYesvA2TjDqyDnPGvdg==" spinCount="100000" sheet="1" objects="1" scenarios="1" selectLockedCells="1"/>
  <mergeCells count="12">
    <mergeCell ref="C27:D27"/>
    <mergeCell ref="B13:B19"/>
    <mergeCell ref="B20:B22"/>
    <mergeCell ref="C20:D22"/>
    <mergeCell ref="C23:D23"/>
    <mergeCell ref="C24:D26"/>
    <mergeCell ref="C5:D5"/>
    <mergeCell ref="C6:D6"/>
    <mergeCell ref="B7:B9"/>
    <mergeCell ref="C7: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B1:D22"/>
  <sheetViews>
    <sheetView showGridLines="0" showRowColHeaders="0" zoomScaleNormal="100" zoomScaleSheetLayoutView="100" workbookViewId="0">
      <selection activeCell="C1" sqref="C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C1" s="141"/>
    </row>
    <row r="5" spans="2:4" ht="26.25" customHeight="1">
      <c r="B5" s="138" t="str">
        <f ca="1">RIGHT(CELL("filename",B5),LEN(CELL("filename",B5))-FIND("]",CELL("filename",B5)))</f>
        <v>3</v>
      </c>
      <c r="C5" s="312" t="str">
        <f ca="1">VLOOKUP(INT(B5),点検表入力エリア,3,FALSE)</f>
        <v>設備台帳等の整備</v>
      </c>
      <c r="D5" s="312"/>
    </row>
    <row r="6" spans="2:4">
      <c r="B6" s="190" t="s">
        <v>47</v>
      </c>
      <c r="C6" s="282" t="str">
        <f ca="1">VLOOKUP(INT(B5),点検表入力エリア,2,FALSE)</f>
        <v>一般管理</v>
      </c>
      <c r="D6" s="282"/>
    </row>
    <row r="7" spans="2:4">
      <c r="B7" s="301" t="s">
        <v>48</v>
      </c>
      <c r="C7" s="295" t="s">
        <v>209</v>
      </c>
      <c r="D7" s="296"/>
    </row>
    <row r="8" spans="2:4">
      <c r="B8" s="302"/>
      <c r="C8" s="297"/>
      <c r="D8" s="298"/>
    </row>
    <row r="9" spans="2:4">
      <c r="B9" s="302"/>
      <c r="C9" s="297"/>
      <c r="D9" s="298"/>
    </row>
    <row r="10" spans="2:4" ht="231" customHeight="1">
      <c r="B10" s="303"/>
      <c r="C10" s="313"/>
      <c r="D10" s="314"/>
    </row>
    <row r="11" spans="2:4">
      <c r="B11" s="301" t="s">
        <v>49</v>
      </c>
      <c r="C11" s="315" t="s">
        <v>160</v>
      </c>
      <c r="D11" s="288"/>
    </row>
    <row r="12" spans="2:4">
      <c r="B12" s="302"/>
      <c r="C12" s="316"/>
      <c r="D12" s="290"/>
    </row>
    <row r="13" spans="2:4">
      <c r="B13" s="302"/>
      <c r="C13" s="316"/>
      <c r="D13" s="290"/>
    </row>
    <row r="14" spans="2:4">
      <c r="B14" s="302"/>
      <c r="C14" s="316"/>
      <c r="D14" s="290"/>
    </row>
    <row r="15" spans="2:4">
      <c r="B15" s="303"/>
      <c r="C15" s="317"/>
      <c r="D15" s="318"/>
    </row>
    <row r="16" spans="2:4" ht="16.5" customHeight="1">
      <c r="B16" s="310" t="s">
        <v>50</v>
      </c>
      <c r="C16" s="140" t="s">
        <v>51</v>
      </c>
      <c r="D16" s="140" t="s">
        <v>52</v>
      </c>
    </row>
    <row r="17" spans="2:4" ht="27" customHeight="1">
      <c r="B17" s="310"/>
      <c r="C17" s="191" t="s">
        <v>340</v>
      </c>
      <c r="D17" s="191" t="s">
        <v>341</v>
      </c>
    </row>
    <row r="18" spans="2:4" ht="27" customHeight="1">
      <c r="B18" s="310"/>
      <c r="C18" s="191" t="s">
        <v>519</v>
      </c>
      <c r="D18" s="191" t="s">
        <v>342</v>
      </c>
    </row>
    <row r="19" spans="2:4" ht="27" customHeight="1">
      <c r="B19" s="310"/>
      <c r="C19" s="191" t="s">
        <v>343</v>
      </c>
      <c r="D19" s="191" t="s">
        <v>344</v>
      </c>
    </row>
    <row r="20" spans="2:4" ht="27" customHeight="1">
      <c r="B20" s="310"/>
      <c r="C20" s="189" t="s">
        <v>336</v>
      </c>
      <c r="D20" s="191" t="s">
        <v>345</v>
      </c>
    </row>
    <row r="21" spans="2:4">
      <c r="B21" s="283" t="s">
        <v>166</v>
      </c>
      <c r="C21" s="311" t="s">
        <v>193</v>
      </c>
      <c r="D21" s="311"/>
    </row>
    <row r="22" spans="2:4">
      <c r="B22" s="283"/>
      <c r="C22" s="311"/>
      <c r="D22" s="311"/>
    </row>
  </sheetData>
  <sheetProtection algorithmName="SHA-512" hashValue="Dp8uiPyOE+4Y+dYPGTzf23dEClGYwhmnYzbSYPK+inFyhKYx8II8yE6kT50ePT/CCyErfxNSK+O+VuLtU8rJXQ==" saltValue="vxE+B3WqPqeU/9rj0X5TuA==" spinCount="100000" sheet="1" objects="1" scenarios="1" selectLockedCells="1"/>
  <mergeCells count="10">
    <mergeCell ref="B16:B20"/>
    <mergeCell ref="B21:B22"/>
    <mergeCell ref="C21:D22"/>
    <mergeCell ref="C5:D5"/>
    <mergeCell ref="C6:D6"/>
    <mergeCell ref="B7:B10"/>
    <mergeCell ref="C7:D9"/>
    <mergeCell ref="C10:D10"/>
    <mergeCell ref="B11:B15"/>
    <mergeCell ref="C11:D15"/>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B1:D24"/>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4</v>
      </c>
      <c r="C5" s="312" t="str">
        <f ca="1">VLOOKUP(INT(B5),点検表入力エリア,3,FALSE)</f>
        <v>事業所のエネルギー使用量の分析</v>
      </c>
      <c r="D5" s="312"/>
    </row>
    <row r="6" spans="2:4">
      <c r="B6" s="190" t="s">
        <v>47</v>
      </c>
      <c r="C6" s="282" t="str">
        <f ca="1">VLOOKUP(INT(B5),点検表入力エリア,2,FALSE)</f>
        <v>一般管理</v>
      </c>
      <c r="D6" s="282"/>
    </row>
    <row r="7" spans="2:4">
      <c r="B7" s="284" t="s">
        <v>48</v>
      </c>
      <c r="C7" s="295" t="s">
        <v>161</v>
      </c>
      <c r="D7" s="296"/>
    </row>
    <row r="8" spans="2:4">
      <c r="B8" s="284"/>
      <c r="C8" s="297"/>
      <c r="D8" s="298"/>
    </row>
    <row r="9" spans="2:4">
      <c r="B9" s="284"/>
      <c r="C9" s="297"/>
      <c r="D9" s="298"/>
    </row>
    <row r="10" spans="2:4">
      <c r="B10" s="284"/>
      <c r="C10" s="297"/>
      <c r="D10" s="298"/>
    </row>
    <row r="11" spans="2:4">
      <c r="B11" s="284"/>
      <c r="C11" s="297"/>
      <c r="D11" s="298"/>
    </row>
    <row r="12" spans="2:4" ht="308.25" customHeight="1">
      <c r="B12" s="284"/>
      <c r="C12" s="297"/>
      <c r="D12" s="298"/>
    </row>
    <row r="13" spans="2:4">
      <c r="B13" s="301" t="s">
        <v>49</v>
      </c>
      <c r="C13" s="315" t="s">
        <v>162</v>
      </c>
      <c r="D13" s="288"/>
    </row>
    <row r="14" spans="2:4">
      <c r="B14" s="302"/>
      <c r="C14" s="316"/>
      <c r="D14" s="290"/>
    </row>
    <row r="15" spans="2:4">
      <c r="B15" s="303"/>
      <c r="C15" s="317"/>
      <c r="D15" s="318"/>
    </row>
    <row r="16" spans="2:4" ht="16.5" customHeight="1">
      <c r="B16" s="310" t="s">
        <v>50</v>
      </c>
      <c r="C16" s="140" t="s">
        <v>51</v>
      </c>
      <c r="D16" s="140" t="s">
        <v>52</v>
      </c>
    </row>
    <row r="17" spans="2:4" ht="30.75" customHeight="1">
      <c r="B17" s="310"/>
      <c r="C17" s="189" t="s">
        <v>346</v>
      </c>
      <c r="D17" s="189" t="s">
        <v>347</v>
      </c>
    </row>
    <row r="18" spans="2:4" ht="30.75" customHeight="1">
      <c r="B18" s="310"/>
      <c r="C18" s="189" t="s">
        <v>348</v>
      </c>
      <c r="D18" s="189" t="s">
        <v>349</v>
      </c>
    </row>
    <row r="19" spans="2:4" ht="43.5" customHeight="1">
      <c r="B19" s="310"/>
      <c r="C19" s="189" t="s">
        <v>350</v>
      </c>
      <c r="D19" s="189" t="s">
        <v>351</v>
      </c>
    </row>
    <row r="20" spans="2:4" ht="30.75" customHeight="1">
      <c r="B20" s="310"/>
      <c r="C20" s="189" t="s">
        <v>352</v>
      </c>
      <c r="D20" s="189" t="s">
        <v>353</v>
      </c>
    </row>
    <row r="21" spans="2:4" ht="30.75" customHeight="1">
      <c r="B21" s="310"/>
      <c r="C21" s="189" t="s">
        <v>354</v>
      </c>
      <c r="D21" s="189" t="s">
        <v>355</v>
      </c>
    </row>
    <row r="22" spans="2:4">
      <c r="B22" s="283" t="s">
        <v>164</v>
      </c>
      <c r="C22" s="311" t="s">
        <v>197</v>
      </c>
      <c r="D22" s="311"/>
    </row>
    <row r="23" spans="2:4">
      <c r="B23" s="283"/>
      <c r="C23" s="311"/>
      <c r="D23" s="311"/>
    </row>
    <row r="24" spans="2:4">
      <c r="B24" s="283"/>
      <c r="C24" s="311"/>
      <c r="D24" s="311"/>
    </row>
  </sheetData>
  <sheetProtection algorithmName="SHA-512" hashValue="ubOEYKJ85hIYiuLdl/i8Via1UgKB9nUnFJ7c1R+p/hBoMKnFiH/y7eF3YmgG1iWtagT18TNr+f4VJleDkKqAvQ==" saltValue="LjS3FNlR8UHMReLLiSTlSg==" spinCount="100000" sheet="1" objects="1" scenarios="1" selectLockedCells="1"/>
  <mergeCells count="10">
    <mergeCell ref="B16:B21"/>
    <mergeCell ref="B22:B24"/>
    <mergeCell ref="C22:D24"/>
    <mergeCell ref="C5:D5"/>
    <mergeCell ref="C6:D6"/>
    <mergeCell ref="B7:B12"/>
    <mergeCell ref="C7:D11"/>
    <mergeCell ref="C12:D12"/>
    <mergeCell ref="B13:B15"/>
    <mergeCell ref="C13:D15"/>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B1:D20"/>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5</v>
      </c>
      <c r="C5" s="312" t="str">
        <f ca="1">VLOOKUP(INT(B5),点検表入力エリア,3,FALSE)</f>
        <v>保守・点検計画の策定及び実施</v>
      </c>
      <c r="D5" s="312"/>
    </row>
    <row r="6" spans="2:4">
      <c r="B6" s="190" t="s">
        <v>47</v>
      </c>
      <c r="C6" s="282" t="str">
        <f ca="1">VLOOKUP(INT(B5),点検表入力エリア,2,FALSE)</f>
        <v>一般管理</v>
      </c>
      <c r="D6" s="282"/>
    </row>
    <row r="7" spans="2:4">
      <c r="B7" s="284" t="s">
        <v>48</v>
      </c>
      <c r="C7" s="295" t="s">
        <v>119</v>
      </c>
      <c r="D7" s="296"/>
    </row>
    <row r="8" spans="2:4">
      <c r="B8" s="284"/>
      <c r="C8" s="297"/>
      <c r="D8" s="298"/>
    </row>
    <row r="9" spans="2:4" ht="204.75" customHeight="1">
      <c r="B9" s="284"/>
      <c r="C9" s="297"/>
      <c r="D9" s="298"/>
    </row>
    <row r="10" spans="2:4">
      <c r="B10" s="301" t="s">
        <v>49</v>
      </c>
      <c r="C10" s="315" t="s">
        <v>163</v>
      </c>
      <c r="D10" s="288"/>
    </row>
    <row r="11" spans="2:4">
      <c r="B11" s="302"/>
      <c r="C11" s="316"/>
      <c r="D11" s="290"/>
    </row>
    <row r="12" spans="2:4">
      <c r="B12" s="303"/>
      <c r="C12" s="317"/>
      <c r="D12" s="318"/>
    </row>
    <row r="13" spans="2:4" ht="16.5" customHeight="1">
      <c r="B13" s="310" t="s">
        <v>50</v>
      </c>
      <c r="C13" s="140" t="s">
        <v>51</v>
      </c>
      <c r="D13" s="140" t="s">
        <v>52</v>
      </c>
    </row>
    <row r="14" spans="2:4" ht="26.25" customHeight="1">
      <c r="B14" s="310"/>
      <c r="C14" s="189" t="s">
        <v>356</v>
      </c>
      <c r="D14" s="189" t="s">
        <v>55</v>
      </c>
    </row>
    <row r="15" spans="2:4" ht="26.25" customHeight="1">
      <c r="B15" s="310"/>
      <c r="C15" s="189" t="s">
        <v>357</v>
      </c>
      <c r="D15" s="189" t="s">
        <v>56</v>
      </c>
    </row>
    <row r="16" spans="2:4" ht="26.25" customHeight="1">
      <c r="B16" s="310"/>
      <c r="C16" s="189" t="s">
        <v>57</v>
      </c>
      <c r="D16" s="189" t="s">
        <v>58</v>
      </c>
    </row>
    <row r="17" spans="2:4" ht="26.25" customHeight="1">
      <c r="B17" s="310"/>
      <c r="C17" s="189" t="s">
        <v>336</v>
      </c>
      <c r="D17" s="189" t="s">
        <v>358</v>
      </c>
    </row>
    <row r="18" spans="2:4">
      <c r="B18" s="283" t="s">
        <v>164</v>
      </c>
      <c r="C18" s="311" t="s">
        <v>194</v>
      </c>
      <c r="D18" s="311"/>
    </row>
    <row r="19" spans="2:4">
      <c r="B19" s="283"/>
      <c r="C19" s="311"/>
      <c r="D19" s="311"/>
    </row>
    <row r="20" spans="2:4">
      <c r="B20" s="283"/>
      <c r="C20" s="311"/>
      <c r="D20" s="311"/>
    </row>
  </sheetData>
  <sheetProtection algorithmName="SHA-512" hashValue="TJOKcTqDiiIdTYEfcxyaQ0TUyUUuQwa0LgCZuPB+gUYPeT589qJYsUoZcJUB3jMpy5mpQGq+t1OCHe3pa1BPzg==" saltValue="g5YY6XwZaHOXOUn4qBQghQ==" spinCount="100000" sheet="1" objects="1" scenarios="1" selectLockedCells="1"/>
  <mergeCells count="10">
    <mergeCell ref="B13:B17"/>
    <mergeCell ref="B18:B20"/>
    <mergeCell ref="C18:D20"/>
    <mergeCell ref="C5:D5"/>
    <mergeCell ref="C6:D6"/>
    <mergeCell ref="B7:B9"/>
    <mergeCell ref="C7:D8"/>
    <mergeCell ref="C9:D9"/>
    <mergeCell ref="B10:B12"/>
    <mergeCell ref="C10:D1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D39"/>
  <sheetViews>
    <sheetView showGridLines="0" showRowColHeaders="0" zoomScaleNormal="100" zoomScaleSheetLayoutView="100" workbookViewId="0">
      <selection activeCell="B1" sqref="B1"/>
    </sheetView>
  </sheetViews>
  <sheetFormatPr defaultColWidth="9" defaultRowHeight="13"/>
  <cols>
    <col min="1" max="1" width="1.5" style="139" customWidth="1"/>
    <col min="2" max="2" width="9" style="139"/>
    <col min="3" max="3" width="18.08203125" style="139" customWidth="1"/>
    <col min="4" max="4" width="55.08203125" style="139" customWidth="1"/>
    <col min="5" max="8" width="9" style="139"/>
    <col min="9" max="14" width="9.08203125" style="139" customWidth="1"/>
    <col min="15" max="16384" width="9" style="139"/>
  </cols>
  <sheetData>
    <row r="1" spans="2:4">
      <c r="B1" s="141"/>
    </row>
    <row r="5" spans="2:4" ht="26.25" customHeight="1">
      <c r="B5" s="138" t="str">
        <f ca="1">RIGHT(CELL("filename",B5),LEN(CELL("filename",B5))-FIND("]",CELL("filename",B5)))</f>
        <v>6</v>
      </c>
      <c r="C5" s="312" t="str">
        <f ca="1">VLOOKUP(INT(B5),点検表入力エリア,3,FALSE)</f>
        <v>高効率変圧器の導入</v>
      </c>
      <c r="D5" s="312"/>
    </row>
    <row r="6" spans="2:4">
      <c r="B6" s="190" t="s">
        <v>47</v>
      </c>
      <c r="C6" s="282" t="str">
        <f ca="1">VLOOKUP(INT(B5),点検表入力エリア,2,FALSE)</f>
        <v>受変電</v>
      </c>
      <c r="D6" s="282"/>
    </row>
    <row r="7" spans="2:4">
      <c r="B7" s="284" t="s">
        <v>48</v>
      </c>
      <c r="C7" s="295" t="s">
        <v>359</v>
      </c>
      <c r="D7" s="296"/>
    </row>
    <row r="8" spans="2:4">
      <c r="B8" s="284"/>
      <c r="C8" s="297"/>
      <c r="D8" s="298"/>
    </row>
    <row r="9" spans="2:4">
      <c r="B9" s="301" t="s">
        <v>49</v>
      </c>
      <c r="C9" s="315" t="s">
        <v>360</v>
      </c>
      <c r="D9" s="288"/>
    </row>
    <row r="10" spans="2:4">
      <c r="B10" s="302"/>
      <c r="C10" s="316"/>
      <c r="D10" s="290"/>
    </row>
    <row r="11" spans="2:4">
      <c r="B11" s="303"/>
      <c r="C11" s="317"/>
      <c r="D11" s="318"/>
    </row>
    <row r="12" spans="2:4" ht="16.5" customHeight="1">
      <c r="B12" s="310" t="s">
        <v>50</v>
      </c>
      <c r="C12" s="140" t="s">
        <v>51</v>
      </c>
      <c r="D12" s="140" t="s">
        <v>52</v>
      </c>
    </row>
    <row r="13" spans="2:4" ht="28.5" customHeight="1">
      <c r="B13" s="310"/>
      <c r="C13" s="191" t="s">
        <v>528</v>
      </c>
      <c r="D13" s="191" t="s">
        <v>602</v>
      </c>
    </row>
    <row r="14" spans="2:4" ht="28.5" customHeight="1">
      <c r="B14" s="310"/>
      <c r="C14" s="191" t="s">
        <v>529</v>
      </c>
      <c r="D14" s="191" t="s">
        <v>532</v>
      </c>
    </row>
    <row r="15" spans="2:4" ht="28.5" customHeight="1">
      <c r="B15" s="310"/>
      <c r="C15" s="191" t="s">
        <v>530</v>
      </c>
      <c r="D15" s="191" t="s">
        <v>536</v>
      </c>
    </row>
    <row r="16" spans="2:4" ht="28.5" customHeight="1">
      <c r="B16" s="310"/>
      <c r="C16" s="191" t="s">
        <v>531</v>
      </c>
      <c r="D16" s="191" t="s">
        <v>534</v>
      </c>
    </row>
    <row r="17" spans="2:4" ht="28.5" customHeight="1">
      <c r="B17" s="310"/>
      <c r="C17" s="189" t="s">
        <v>361</v>
      </c>
      <c r="D17" s="189" t="s">
        <v>537</v>
      </c>
    </row>
    <row r="18" spans="2:4">
      <c r="B18" s="283" t="s">
        <v>362</v>
      </c>
      <c r="C18" s="311" t="s">
        <v>363</v>
      </c>
      <c r="D18" s="311"/>
    </row>
    <row r="19" spans="2:4">
      <c r="B19" s="283"/>
      <c r="C19" s="311"/>
      <c r="D19" s="311"/>
    </row>
    <row r="20" spans="2:4">
      <c r="B20" s="283"/>
      <c r="C20" s="311"/>
      <c r="D20" s="311"/>
    </row>
    <row r="21" spans="2:4">
      <c r="B21" s="283"/>
      <c r="C21" s="311"/>
      <c r="D21" s="311"/>
    </row>
    <row r="22" spans="2:4">
      <c r="B22" s="166" t="s">
        <v>191</v>
      </c>
      <c r="C22" s="328" t="s">
        <v>601</v>
      </c>
      <c r="D22" s="328"/>
    </row>
    <row r="23" spans="2:4">
      <c r="B23" s="166"/>
      <c r="C23" s="329"/>
      <c r="D23" s="329"/>
    </row>
    <row r="24" spans="2:4">
      <c r="B24" s="166"/>
      <c r="C24" s="329"/>
      <c r="D24" s="329"/>
    </row>
    <row r="25" spans="2:4">
      <c r="B25" s="166"/>
      <c r="C25" s="329"/>
      <c r="D25" s="329"/>
    </row>
    <row r="27" spans="2:4" ht="13.5" customHeight="1">
      <c r="B27" s="319" t="s">
        <v>638</v>
      </c>
      <c r="C27" s="319"/>
      <c r="D27" s="319"/>
    </row>
    <row r="28" spans="2:4" ht="48.75" customHeight="1">
      <c r="B28" s="192" t="s">
        <v>364</v>
      </c>
      <c r="C28" s="320" t="s">
        <v>365</v>
      </c>
      <c r="D28" s="320"/>
    </row>
    <row r="29" spans="2:4" ht="40.5" customHeight="1">
      <c r="B29" s="326" t="s">
        <v>366</v>
      </c>
      <c r="C29" s="320" t="s">
        <v>367</v>
      </c>
      <c r="D29" s="320"/>
    </row>
    <row r="30" spans="2:4">
      <c r="B30" s="326"/>
      <c r="C30" s="320"/>
      <c r="D30" s="320"/>
    </row>
    <row r="31" spans="2:4" ht="13.5" customHeight="1">
      <c r="B31" s="327"/>
      <c r="C31" s="327"/>
      <c r="D31" s="327"/>
    </row>
    <row r="32" spans="2:4" ht="13.5" customHeight="1">
      <c r="B32" s="319" t="s">
        <v>639</v>
      </c>
      <c r="C32" s="319"/>
      <c r="D32" s="319"/>
    </row>
    <row r="33" spans="2:4">
      <c r="B33" s="323" t="s">
        <v>165</v>
      </c>
      <c r="C33" s="315" t="s">
        <v>121</v>
      </c>
      <c r="D33" s="288"/>
    </row>
    <row r="34" spans="2:4">
      <c r="B34" s="324"/>
      <c r="C34" s="316"/>
      <c r="D34" s="290"/>
    </row>
    <row r="35" spans="2:4">
      <c r="B35" s="324"/>
      <c r="C35" s="316"/>
      <c r="D35" s="290"/>
    </row>
    <row r="36" spans="2:4">
      <c r="B36" s="324"/>
      <c r="C36" s="316"/>
      <c r="D36" s="290"/>
    </row>
    <row r="37" spans="2:4">
      <c r="B37" s="325"/>
      <c r="C37" s="317"/>
      <c r="D37" s="318"/>
    </row>
    <row r="38" spans="2:4" ht="13.5" customHeight="1">
      <c r="B38" s="194" t="s">
        <v>168</v>
      </c>
      <c r="C38" s="321" t="s">
        <v>239</v>
      </c>
      <c r="D38" s="321"/>
    </row>
    <row r="39" spans="2:4">
      <c r="C39" s="322"/>
      <c r="D39" s="322"/>
    </row>
  </sheetData>
  <sheetProtection algorithmName="SHA-512" hashValue="H3b1JPs9iL/mG4y5JLEddVv+Tu1uguhZug9HcxktkqVzce8H5OVdbhUt9xZiT2YeT0i5zd85Xba4ZdupJcSEjw==" saltValue="+2pmja/aKINa2V+3qFlagA==" spinCount="100000" sheet="1" objects="1" scenarios="1" selectLockedCells="1"/>
  <mergeCells count="19">
    <mergeCell ref="C22:D25"/>
    <mergeCell ref="B12:B17"/>
    <mergeCell ref="B18:B21"/>
    <mergeCell ref="C5:D5"/>
    <mergeCell ref="C6:D6"/>
    <mergeCell ref="B7:B8"/>
    <mergeCell ref="C7:D8"/>
    <mergeCell ref="B9:B11"/>
    <mergeCell ref="C9:D11"/>
    <mergeCell ref="C18:D21"/>
    <mergeCell ref="B27:D27"/>
    <mergeCell ref="C28:D28"/>
    <mergeCell ref="C38:D39"/>
    <mergeCell ref="B33:B37"/>
    <mergeCell ref="C33:D37"/>
    <mergeCell ref="B29:B30"/>
    <mergeCell ref="C29:D30"/>
    <mergeCell ref="B31:D31"/>
    <mergeCell ref="B32:D32"/>
  </mergeCells>
  <phoneticPr fontId="2"/>
  <printOptions horizontalCentered="1"/>
  <pageMargins left="0.70866141732283472" right="0.70866141732283472" top="0.74803149606299213" bottom="0.74803149606299213" header="0.31496062992125984" footer="0.31496062992125984"/>
  <pageSetup paperSize="9" scale="9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107</vt:i4>
      </vt:variant>
    </vt:vector>
  </HeadingPairs>
  <TitlesOfParts>
    <vt:vector size="160" baseType="lpstr">
      <vt:lpstr>点検シート_第1区分</vt:lpstr>
      <vt:lpstr>点検結果</vt:lpstr>
      <vt:lpstr>データシート</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FALSEの場合</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'6'!Print_Area</vt:lpstr>
      <vt:lpstr>'7'!Print_Area</vt:lpstr>
      <vt:lpstr>'8'!Print_Area</vt:lpstr>
      <vt:lpstr>'9'!Print_Area</vt:lpstr>
      <vt:lpstr>点検シート_第1区分!Print_Area</vt:lpstr>
      <vt:lpstr>点検結果!Print_Area</vt:lpstr>
      <vt:lpstr>点検シート_第1区分!Print_Titles</vt:lpstr>
      <vt:lpstr>TRUEの場合</vt:lpstr>
      <vt:lpstr>対策1</vt:lpstr>
      <vt:lpstr>対策10</vt:lpstr>
      <vt:lpstr>対策11</vt:lpstr>
      <vt:lpstr>対策12</vt:lpstr>
      <vt:lpstr>対策13</vt:lpstr>
      <vt:lpstr>対策14</vt:lpstr>
      <vt:lpstr>対策15</vt:lpstr>
      <vt:lpstr>対策16</vt:lpstr>
      <vt:lpstr>対策17</vt:lpstr>
      <vt:lpstr>対策18</vt:lpstr>
      <vt:lpstr>対策19</vt:lpstr>
      <vt:lpstr>対策2</vt:lpstr>
      <vt:lpstr>対策20</vt:lpstr>
      <vt:lpstr>対策21</vt:lpstr>
      <vt:lpstr>対策22</vt:lpstr>
      <vt:lpstr>対策23</vt:lpstr>
      <vt:lpstr>対策24</vt:lpstr>
      <vt:lpstr>対策25</vt:lpstr>
      <vt:lpstr>対策26</vt:lpstr>
      <vt:lpstr>対策27</vt:lpstr>
      <vt:lpstr>対策28</vt:lpstr>
      <vt:lpstr>対策29</vt:lpstr>
      <vt:lpstr>対策3</vt:lpstr>
      <vt:lpstr>対策30</vt:lpstr>
      <vt:lpstr>対策31</vt:lpstr>
      <vt:lpstr>対策32</vt:lpstr>
      <vt:lpstr>対策33</vt:lpstr>
      <vt:lpstr>対策34</vt:lpstr>
      <vt:lpstr>対策35</vt:lpstr>
      <vt:lpstr>対策36</vt:lpstr>
      <vt:lpstr>対策37</vt:lpstr>
      <vt:lpstr>対策38</vt:lpstr>
      <vt:lpstr>対策39</vt:lpstr>
      <vt:lpstr>対策4</vt:lpstr>
      <vt:lpstr>対策40</vt:lpstr>
      <vt:lpstr>対策41</vt:lpstr>
      <vt:lpstr>対策42</vt:lpstr>
      <vt:lpstr>対策43</vt:lpstr>
      <vt:lpstr>対策44</vt:lpstr>
      <vt:lpstr>対策45</vt:lpstr>
      <vt:lpstr>対策46</vt:lpstr>
      <vt:lpstr>対策47</vt:lpstr>
      <vt:lpstr>対策48</vt:lpstr>
      <vt:lpstr>対策49</vt:lpstr>
      <vt:lpstr>対策5</vt:lpstr>
      <vt:lpstr>対策50</vt:lpstr>
      <vt:lpstr>対策6</vt:lpstr>
      <vt:lpstr>対策7</vt:lpstr>
      <vt:lpstr>対策8</vt:lpstr>
      <vt:lpstr>対策9</vt:lpstr>
      <vt:lpstr>点検シート_第1区分!対策項目</vt:lpstr>
      <vt:lpstr>点検表入力エリア</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淺田 星矢</dc:creator>
  <cp:lastModifiedBy>埼玉県</cp:lastModifiedBy>
  <cp:lastPrinted>2023-03-23T00:57:08Z</cp:lastPrinted>
  <dcterms:created xsi:type="dcterms:W3CDTF">2018-10-15T23:45:13Z</dcterms:created>
  <dcterms:modified xsi:type="dcterms:W3CDTF">2023-05-30T10:32:39Z</dcterms:modified>
</cp:coreProperties>
</file>