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埼玉県_Excel_R7年度\"/>
    </mc:Choice>
  </mc:AlternateContent>
  <xr:revisionPtr revIDLastSave="0" documentId="13_ncr:1_{EB548B08-36E3-45B5-99C7-BC97FA7311E5}" xr6:coauthVersionLast="47" xr6:coauthVersionMax="47" xr10:uidLastSave="{00000000-0000-0000-0000-000000000000}"/>
  <bookViews>
    <workbookView xWindow="62100" yWindow="1485" windowWidth="21600" windowHeight="1281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別紙１!$A$1:$BB$34</definedName>
    <definedName name="_xlnm.Print_Area" localSheetId="5">'別紙２－１'!$A$1:$Y$267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プルダウン!$B$2:$B$51</definedName>
    <definedName name="車種重量">'別紙２－１'!$AP$18:$AP$267</definedName>
    <definedName name="車種重量２">'別紙２－１'!$AR$18:$AR$267</definedName>
    <definedName name="小型貨物">'別紙２－１'!$CQ$19</definedName>
    <definedName name="乗用">'別紙２－１'!$CT$19</definedName>
    <definedName name="西暦和暦">プルダウン!$F$2:$G$15</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プルダウン!$E$2:$E$15</definedName>
    <definedName name="和暦西暦">プルダウン!$E$2:$F$15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H19" i="46"/>
  <c r="BJ19" i="46"/>
  <c r="BK19" i="46"/>
  <c r="BL19" i="46" s="1"/>
  <c r="AB20" i="46"/>
  <c r="AC20" i="46"/>
  <c r="AD20" i="46"/>
  <c r="AE20" i="46"/>
  <c r="AH20" i="46" s="1"/>
  <c r="AP20" i="46" s="1"/>
  <c r="AF20" i="46"/>
  <c r="AG20" i="46"/>
  <c r="AJ20" i="46"/>
  <c r="AR20" i="46"/>
  <c r="BB20" i="46"/>
  <c r="BI20" i="46" s="1"/>
  <c r="BD20" i="46"/>
  <c r="BE20" i="46"/>
  <c r="BG20" i="46"/>
  <c r="BH20" i="46"/>
  <c r="BJ20" i="46"/>
  <c r="BK20" i="46"/>
  <c r="BL20" i="46"/>
  <c r="AB21" i="46"/>
  <c r="AC21" i="46"/>
  <c r="AD21" i="46"/>
  <c r="AE21" i="46"/>
  <c r="AH21" i="46" s="1"/>
  <c r="AP21" i="46" s="1"/>
  <c r="AR21" i="46" s="1"/>
  <c r="AF21" i="46"/>
  <c r="AG21" i="46"/>
  <c r="AJ21" i="46"/>
  <c r="AN21" i="46"/>
  <c r="BB21" i="46"/>
  <c r="BI21" i="46" s="1"/>
  <c r="BD21" i="46"/>
  <c r="BE21" i="46"/>
  <c r="BG21" i="46"/>
  <c r="BH21" i="46"/>
  <c r="BJ21" i="46"/>
  <c r="BK21" i="46"/>
  <c r="BL21" i="46" s="1"/>
  <c r="AB22" i="46"/>
  <c r="AC22" i="46"/>
  <c r="AD22" i="46"/>
  <c r="AE22" i="46"/>
  <c r="AH22" i="46" s="1"/>
  <c r="AP22" i="46" s="1"/>
  <c r="AR22" i="46" s="1"/>
  <c r="AF22" i="46"/>
  <c r="AG22" i="46"/>
  <c r="AJ22" i="46"/>
  <c r="AM22" i="46"/>
  <c r="AN22" i="46"/>
  <c r="BB22" i="46"/>
  <c r="BI22" i="46" s="1"/>
  <c r="BD22" i="46"/>
  <c r="BE22" i="46"/>
  <c r="BG22" i="46"/>
  <c r="BH22" i="46"/>
  <c r="BJ22" i="46"/>
  <c r="BK22" i="46"/>
  <c r="BL22" i="46" s="1"/>
  <c r="AB23" i="46"/>
  <c r="AC23" i="46"/>
  <c r="AD23" i="46"/>
  <c r="AE23" i="46"/>
  <c r="AH23" i="46" s="1"/>
  <c r="AP23" i="46" s="1"/>
  <c r="AR23" i="46" s="1"/>
  <c r="AF23" i="46"/>
  <c r="AG23" i="46"/>
  <c r="AJ23" i="46"/>
  <c r="AM23" i="46"/>
  <c r="AN23" i="46"/>
  <c r="BB23" i="46"/>
  <c r="BI23" i="46" s="1"/>
  <c r="BD23" i="46"/>
  <c r="BE23" i="46"/>
  <c r="BG23" i="46"/>
  <c r="BH23" i="46"/>
  <c r="BJ23" i="46"/>
  <c r="BK23" i="46"/>
  <c r="BL23" i="46"/>
  <c r="AB24" i="46"/>
  <c r="AC24" i="46"/>
  <c r="AD24" i="46"/>
  <c r="AE24" i="46"/>
  <c r="AH24" i="46" s="1"/>
  <c r="AF24" i="46"/>
  <c r="AG24" i="46"/>
  <c r="AJ24" i="46"/>
  <c r="AM24" i="46"/>
  <c r="AN24" i="46"/>
  <c r="BB24" i="46"/>
  <c r="BI24" i="46" s="1"/>
  <c r="BD24" i="46"/>
  <c r="BE24" i="46"/>
  <c r="BG24" i="46"/>
  <c r="BH24" i="46"/>
  <c r="BJ24" i="46"/>
  <c r="BK24" i="46"/>
  <c r="BL24" i="46" s="1"/>
  <c r="AB25" i="46"/>
  <c r="AC25" i="46"/>
  <c r="AD25" i="46"/>
  <c r="AE25" i="46"/>
  <c r="AH25" i="46" s="1"/>
  <c r="AP25" i="46" s="1"/>
  <c r="AR25" i="46" s="1"/>
  <c r="AF25" i="46"/>
  <c r="AG25" i="46"/>
  <c r="AJ25" i="46"/>
  <c r="AN25" i="46"/>
  <c r="BB25" i="46"/>
  <c r="BI25" i="46" s="1"/>
  <c r="BD25" i="46"/>
  <c r="BE25" i="46"/>
  <c r="BG25" i="46"/>
  <c r="BH25" i="46"/>
  <c r="BJ25" i="46"/>
  <c r="BK25" i="46"/>
  <c r="BL25" i="46" s="1"/>
  <c r="AB26" i="46"/>
  <c r="AC26" i="46"/>
  <c r="AD26" i="46"/>
  <c r="AE26" i="46"/>
  <c r="AH26" i="46" s="1"/>
  <c r="AF26" i="46"/>
  <c r="AG26" i="46"/>
  <c r="AJ26" i="46"/>
  <c r="AP26" i="46"/>
  <c r="AR26" i="46" s="1"/>
  <c r="BB26" i="46"/>
  <c r="BI26" i="46" s="1"/>
  <c r="BD26" i="46"/>
  <c r="BE26" i="46"/>
  <c r="BG26" i="46"/>
  <c r="BH26" i="46"/>
  <c r="BJ26" i="46"/>
  <c r="BK26" i="46"/>
  <c r="BL26" i="46" s="1"/>
  <c r="AB27" i="46"/>
  <c r="AC27" i="46"/>
  <c r="AD27" i="46"/>
  <c r="AE27" i="46"/>
  <c r="AH27" i="46" s="1"/>
  <c r="AP27" i="46" s="1"/>
  <c r="AR27" i="46" s="1"/>
  <c r="AF27" i="46"/>
  <c r="AG27" i="46"/>
  <c r="AJ27" i="46"/>
  <c r="BB27" i="46"/>
  <c r="BI27" i="46" s="1"/>
  <c r="BD27" i="46"/>
  <c r="BE27" i="46"/>
  <c r="BG27" i="46"/>
  <c r="BH27" i="46"/>
  <c r="BJ27" i="46"/>
  <c r="BK27" i="46"/>
  <c r="BL27" i="46" s="1"/>
  <c r="AB28" i="46"/>
  <c r="AC28" i="46"/>
  <c r="AD28" i="46"/>
  <c r="AE28" i="46"/>
  <c r="AF28" i="46"/>
  <c r="AG28" i="46"/>
  <c r="AJ28" i="46"/>
  <c r="AM28" i="46"/>
  <c r="AN28" i="46"/>
  <c r="BB28" i="46"/>
  <c r="BI28" i="46" s="1"/>
  <c r="BD28" i="46"/>
  <c r="BE28" i="46"/>
  <c r="BG28" i="46"/>
  <c r="BH28" i="46"/>
  <c r="BJ28" i="46"/>
  <c r="BK28" i="46"/>
  <c r="AB29" i="46"/>
  <c r="AC29" i="46"/>
  <c r="AD29" i="46"/>
  <c r="AE29" i="46"/>
  <c r="AH29" i="46" s="1"/>
  <c r="AP29" i="46" s="1"/>
  <c r="AR29" i="46" s="1"/>
  <c r="AF29" i="46"/>
  <c r="AG29" i="46"/>
  <c r="AJ29" i="46"/>
  <c r="AM29" i="46"/>
  <c r="AN29" i="46"/>
  <c r="BB29" i="46"/>
  <c r="BI29" i="46" s="1"/>
  <c r="BD29" i="46"/>
  <c r="BE29" i="46"/>
  <c r="BG29" i="46"/>
  <c r="BH29" i="46"/>
  <c r="BJ29" i="46"/>
  <c r="BK29" i="46"/>
  <c r="AB30" i="46"/>
  <c r="AC30" i="46"/>
  <c r="AD30" i="46"/>
  <c r="AE30" i="46"/>
  <c r="AF30" i="46"/>
  <c r="AG30" i="46"/>
  <c r="AJ30" i="46"/>
  <c r="AM30" i="46"/>
  <c r="AN30" i="46"/>
  <c r="BB30" i="46"/>
  <c r="BI30" i="46" s="1"/>
  <c r="BD30" i="46"/>
  <c r="BE30" i="46"/>
  <c r="BG30" i="46"/>
  <c r="BH30" i="46"/>
  <c r="BJ30" i="46"/>
  <c r="BK30" i="46"/>
  <c r="BL30" i="46" s="1"/>
  <c r="AB31" i="46"/>
  <c r="AC31" i="46"/>
  <c r="AD31" i="46"/>
  <c r="AE31" i="46"/>
  <c r="AH31" i="46" s="1"/>
  <c r="AF31" i="46"/>
  <c r="AG31" i="46"/>
  <c r="AJ31" i="46"/>
  <c r="AM31" i="46"/>
  <c r="AN31" i="46"/>
  <c r="AP31" i="46"/>
  <c r="AR31" i="46" s="1"/>
  <c r="BB31" i="46"/>
  <c r="BI31" i="46" s="1"/>
  <c r="BD31" i="46"/>
  <c r="BE31" i="46"/>
  <c r="BG31" i="46"/>
  <c r="BH31" i="46"/>
  <c r="BJ31" i="46"/>
  <c r="BK31" i="46"/>
  <c r="BL31" i="46" s="1"/>
  <c r="AB32" i="46"/>
  <c r="AC32" i="46"/>
  <c r="AD32" i="46"/>
  <c r="AE32" i="46"/>
  <c r="AH32" i="46" s="1"/>
  <c r="AP32" i="46" s="1"/>
  <c r="AR32" i="46" s="1"/>
  <c r="AF32" i="46"/>
  <c r="AG32" i="46"/>
  <c r="AJ32" i="46"/>
  <c r="AM32" i="46"/>
  <c r="AN32" i="46"/>
  <c r="BB32" i="46"/>
  <c r="BI32" i="46" s="1"/>
  <c r="BD32" i="46"/>
  <c r="BE32" i="46"/>
  <c r="BG32" i="46"/>
  <c r="BH32" i="46"/>
  <c r="BJ32" i="46"/>
  <c r="BK32" i="46"/>
  <c r="BL32" i="46" s="1"/>
  <c r="AB33" i="46"/>
  <c r="AC33" i="46"/>
  <c r="AD33" i="46"/>
  <c r="AE33" i="46"/>
  <c r="AH33" i="46" s="1"/>
  <c r="AF33" i="46"/>
  <c r="AG33" i="46"/>
  <c r="AJ33" i="46"/>
  <c r="AM33" i="46"/>
  <c r="AN33" i="46"/>
  <c r="AP33" i="46"/>
  <c r="AR33" i="46" s="1"/>
  <c r="BB33" i="46"/>
  <c r="BI33" i="46" s="1"/>
  <c r="BD33" i="46"/>
  <c r="BE33" i="46"/>
  <c r="BG33" i="46"/>
  <c r="BH33" i="46"/>
  <c r="BJ33" i="46"/>
  <c r="BK33" i="46"/>
  <c r="BL33" i="46" s="1"/>
  <c r="AB34" i="46"/>
  <c r="AC34" i="46"/>
  <c r="AD34" i="46"/>
  <c r="AE34" i="46"/>
  <c r="AH34" i="46" s="1"/>
  <c r="AP34" i="46" s="1"/>
  <c r="AR34" i="46" s="1"/>
  <c r="AF34" i="46"/>
  <c r="AG34" i="46"/>
  <c r="AJ34" i="46"/>
  <c r="AN34" i="46"/>
  <c r="BB34" i="46"/>
  <c r="BI34" i="46" s="1"/>
  <c r="BD34" i="46"/>
  <c r="BE34" i="46"/>
  <c r="BG34" i="46"/>
  <c r="BH34" i="46"/>
  <c r="BJ34" i="46"/>
  <c r="BK34" i="46"/>
  <c r="BL34" i="46" s="1"/>
  <c r="AB35" i="46"/>
  <c r="AC35" i="46"/>
  <c r="AD35" i="46"/>
  <c r="AE35" i="46"/>
  <c r="AH35" i="46" s="1"/>
  <c r="AF35" i="46"/>
  <c r="AG35" i="46"/>
  <c r="AJ35" i="46"/>
  <c r="AM35" i="46"/>
  <c r="AN35" i="46"/>
  <c r="AP35" i="46"/>
  <c r="AR35" i="46" s="1"/>
  <c r="BB35" i="46"/>
  <c r="BI35" i="46" s="1"/>
  <c r="BD35" i="46"/>
  <c r="BE35" i="46"/>
  <c r="BG35" i="46"/>
  <c r="BH35" i="46"/>
  <c r="BJ35" i="46"/>
  <c r="BK35" i="46"/>
  <c r="BL35" i="46" s="1"/>
  <c r="AB36" i="46"/>
  <c r="AC36" i="46"/>
  <c r="AD36" i="46"/>
  <c r="AE36" i="46"/>
  <c r="AH36" i="46" s="1"/>
  <c r="AP36" i="46" s="1"/>
  <c r="AR36" i="46" s="1"/>
  <c r="AF36" i="46"/>
  <c r="AG36" i="46"/>
  <c r="AJ36" i="46"/>
  <c r="BB36" i="46"/>
  <c r="BI36" i="46" s="1"/>
  <c r="BD36" i="46"/>
  <c r="BE36" i="46"/>
  <c r="BG36" i="46"/>
  <c r="BH36" i="46"/>
  <c r="BJ36" i="46"/>
  <c r="BK36" i="46"/>
  <c r="BL36" i="46" s="1"/>
  <c r="AB37" i="46"/>
  <c r="AC37" i="46"/>
  <c r="AD37" i="46"/>
  <c r="AE37" i="46"/>
  <c r="AH37" i="46" s="1"/>
  <c r="AF37" i="46"/>
  <c r="AG37" i="46"/>
  <c r="AJ37" i="46"/>
  <c r="AM37" i="46"/>
  <c r="AN37" i="46"/>
  <c r="AP37" i="46"/>
  <c r="AR37" i="46" s="1"/>
  <c r="BB37" i="46"/>
  <c r="BI37" i="46" s="1"/>
  <c r="BD37" i="46"/>
  <c r="BE37" i="46"/>
  <c r="BG37" i="46"/>
  <c r="BH37" i="46"/>
  <c r="BJ37" i="46"/>
  <c r="BK37" i="46"/>
  <c r="BL37" i="46" s="1"/>
  <c r="AB38" i="46"/>
  <c r="AC38" i="46"/>
  <c r="AD38" i="46"/>
  <c r="AE38" i="46"/>
  <c r="AH38" i="46" s="1"/>
  <c r="AF38" i="46"/>
  <c r="AG38" i="46"/>
  <c r="AJ38" i="46"/>
  <c r="AN38" i="46"/>
  <c r="BB38" i="46"/>
  <c r="BI38" i="46" s="1"/>
  <c r="BD38" i="46"/>
  <c r="BE38" i="46"/>
  <c r="BG38" i="46"/>
  <c r="BH38" i="46"/>
  <c r="BJ38" i="46"/>
  <c r="BK38" i="46"/>
  <c r="BL38" i="46" s="1"/>
  <c r="AB39" i="46"/>
  <c r="AC39" i="46"/>
  <c r="AD39" i="46"/>
  <c r="AE39" i="46"/>
  <c r="AH39" i="46" s="1"/>
  <c r="AP39" i="46" s="1"/>
  <c r="AR39" i="46" s="1"/>
  <c r="AF39" i="46"/>
  <c r="AG39" i="46"/>
  <c r="AI39" i="46"/>
  <c r="AZ39" i="46" s="1"/>
  <c r="AJ39" i="46"/>
  <c r="AM39" i="46"/>
  <c r="AN39" i="46"/>
  <c r="AV39" i="46"/>
  <c r="BB39" i="46"/>
  <c r="BI39" i="46" s="1"/>
  <c r="BD39" i="46"/>
  <c r="BE39" i="46"/>
  <c r="BG39" i="46"/>
  <c r="BH39" i="46"/>
  <c r="BJ39" i="46"/>
  <c r="BK39" i="46"/>
  <c r="BL39" i="46" s="1"/>
  <c r="AB40" i="46"/>
  <c r="AC40" i="46"/>
  <c r="AD40" i="46"/>
  <c r="AE40" i="46"/>
  <c r="AH40" i="46" s="1"/>
  <c r="AF40" i="46"/>
  <c r="AG40" i="46"/>
  <c r="AJ40" i="46"/>
  <c r="AM40" i="46"/>
  <c r="BB40" i="46"/>
  <c r="BI40" i="46" s="1"/>
  <c r="BD40" i="46"/>
  <c r="BE40" i="46"/>
  <c r="BG40" i="46"/>
  <c r="BH40" i="46"/>
  <c r="BJ40" i="46"/>
  <c r="BK40" i="46"/>
  <c r="BL40" i="46" s="1"/>
  <c r="AB41" i="46"/>
  <c r="AC41" i="46"/>
  <c r="AD41" i="46"/>
  <c r="AE41" i="46"/>
  <c r="AH41" i="46" s="1"/>
  <c r="AF41" i="46"/>
  <c r="AG41" i="46"/>
  <c r="AJ41" i="46"/>
  <c r="AM41" i="46"/>
  <c r="AN41" i="46"/>
  <c r="AP41" i="46"/>
  <c r="AR41" i="46" s="1"/>
  <c r="BB41" i="46"/>
  <c r="BI41" i="46" s="1"/>
  <c r="BD41" i="46"/>
  <c r="BE41" i="46"/>
  <c r="BG41" i="46"/>
  <c r="BH41" i="46"/>
  <c r="BJ41" i="46"/>
  <c r="BK41" i="46"/>
  <c r="AB42" i="46"/>
  <c r="AC42" i="46"/>
  <c r="AD42" i="46"/>
  <c r="AE42" i="46"/>
  <c r="AH42" i="46" s="1"/>
  <c r="AF42" i="46"/>
  <c r="AG42" i="46"/>
  <c r="AJ42" i="46"/>
  <c r="AM42" i="46"/>
  <c r="AN42" i="46"/>
  <c r="BB42" i="46"/>
  <c r="BI42" i="46" s="1"/>
  <c r="BD42" i="46"/>
  <c r="BE42" i="46"/>
  <c r="BG42" i="46"/>
  <c r="BH42" i="46"/>
  <c r="BJ42" i="46"/>
  <c r="BK42" i="46"/>
  <c r="BL42" i="46" s="1"/>
  <c r="AB43" i="46"/>
  <c r="AC43" i="46"/>
  <c r="AD43" i="46"/>
  <c r="AE43" i="46"/>
  <c r="AH43" i="46" s="1"/>
  <c r="AF43" i="46"/>
  <c r="AG43" i="46"/>
  <c r="AJ43" i="46"/>
  <c r="AM43" i="46"/>
  <c r="AN43" i="46"/>
  <c r="AP43" i="46"/>
  <c r="AR43" i="46" s="1"/>
  <c r="BB43" i="46"/>
  <c r="BI43" i="46" s="1"/>
  <c r="BD43" i="46"/>
  <c r="BE43" i="46"/>
  <c r="BF43" i="46" s="1"/>
  <c r="BG43" i="46"/>
  <c r="BH43" i="46"/>
  <c r="BJ43" i="46"/>
  <c r="BK43" i="46"/>
  <c r="BL43" i="46" s="1"/>
  <c r="AB44" i="46"/>
  <c r="AC44" i="46"/>
  <c r="AD44" i="46"/>
  <c r="AE44" i="46"/>
  <c r="AH44" i="46" s="1"/>
  <c r="AF44" i="46"/>
  <c r="AG44" i="46"/>
  <c r="AJ44" i="46"/>
  <c r="AM44" i="46"/>
  <c r="AN44" i="46"/>
  <c r="AP44" i="46"/>
  <c r="AR44" i="46" s="1"/>
  <c r="BB44" i="46"/>
  <c r="BI44" i="46" s="1"/>
  <c r="BD44" i="46"/>
  <c r="BE44" i="46"/>
  <c r="BG44" i="46"/>
  <c r="BH44" i="46"/>
  <c r="BJ44" i="46"/>
  <c r="BK44" i="46"/>
  <c r="BL44" i="46" s="1"/>
  <c r="AB45" i="46"/>
  <c r="AC45" i="46"/>
  <c r="AD45" i="46"/>
  <c r="AE45" i="46"/>
  <c r="AH45" i="46" s="1"/>
  <c r="AP45" i="46" s="1"/>
  <c r="AR45" i="46" s="1"/>
  <c r="AF45" i="46"/>
  <c r="AG45" i="46"/>
  <c r="AI45" i="46"/>
  <c r="AZ45" i="46" s="1"/>
  <c r="AJ45" i="46"/>
  <c r="AM45" i="46"/>
  <c r="AN45" i="46"/>
  <c r="BB45" i="46"/>
  <c r="BI45" i="46" s="1"/>
  <c r="BD45" i="46"/>
  <c r="BE45" i="46"/>
  <c r="BG45" i="46"/>
  <c r="BH45" i="46"/>
  <c r="BJ45" i="46"/>
  <c r="BK45" i="46"/>
  <c r="BL45" i="46" s="1"/>
  <c r="AB46" i="46"/>
  <c r="AC46" i="46"/>
  <c r="AD46" i="46"/>
  <c r="AE46" i="46"/>
  <c r="AF46" i="46"/>
  <c r="AG46" i="46"/>
  <c r="AJ46" i="46"/>
  <c r="AM46" i="46"/>
  <c r="AN46" i="46"/>
  <c r="BB46" i="46"/>
  <c r="BI46" i="46" s="1"/>
  <c r="BD46" i="46"/>
  <c r="BE46" i="46"/>
  <c r="BG46" i="46"/>
  <c r="BH46" i="46"/>
  <c r="BJ46" i="46"/>
  <c r="BK46" i="46"/>
  <c r="BL46" i="46" s="1"/>
  <c r="AB47" i="46"/>
  <c r="AC47" i="46"/>
  <c r="AD47" i="46"/>
  <c r="AE47" i="46"/>
  <c r="AH47" i="46" s="1"/>
  <c r="AP47" i="46" s="1"/>
  <c r="AR47" i="46" s="1"/>
  <c r="AF47" i="46"/>
  <c r="AG47" i="46"/>
  <c r="AJ47" i="46"/>
  <c r="AM47" i="46"/>
  <c r="AN47" i="46"/>
  <c r="BB47" i="46"/>
  <c r="BI47" i="46" s="1"/>
  <c r="BD47" i="46"/>
  <c r="BE47" i="46"/>
  <c r="BG47" i="46"/>
  <c r="BH47" i="46"/>
  <c r="BJ47" i="46"/>
  <c r="BK47" i="46"/>
  <c r="BL47" i="46" s="1"/>
  <c r="AB48" i="46"/>
  <c r="AC48" i="46"/>
  <c r="AD48" i="46"/>
  <c r="AE48" i="46"/>
  <c r="AH48" i="46" s="1"/>
  <c r="AF48" i="46"/>
  <c r="AG48" i="46"/>
  <c r="AJ48" i="46"/>
  <c r="AM48" i="46"/>
  <c r="BB48" i="46"/>
  <c r="BI48" i="46" s="1"/>
  <c r="BD48" i="46"/>
  <c r="BE48" i="46"/>
  <c r="BG48" i="46"/>
  <c r="BH48" i="46"/>
  <c r="BJ48" i="46"/>
  <c r="BK48" i="46"/>
  <c r="BL48" i="46" s="1"/>
  <c r="AB49" i="46"/>
  <c r="AC49" i="46"/>
  <c r="AD49" i="46"/>
  <c r="AE49" i="46"/>
  <c r="AH49" i="46" s="1"/>
  <c r="AF49" i="46"/>
  <c r="AG49" i="46"/>
  <c r="AJ49" i="46"/>
  <c r="AM49" i="46"/>
  <c r="AN49" i="46"/>
  <c r="AP49" i="46"/>
  <c r="AR49" i="46" s="1"/>
  <c r="BB49" i="46"/>
  <c r="BI49" i="46" s="1"/>
  <c r="BD49" i="46"/>
  <c r="BE49" i="46"/>
  <c r="BG49" i="46"/>
  <c r="BH49" i="46"/>
  <c r="BJ49" i="46"/>
  <c r="BK49" i="46"/>
  <c r="BL49" i="46" s="1"/>
  <c r="AB50" i="46"/>
  <c r="AC50" i="46"/>
  <c r="AD50" i="46"/>
  <c r="AE50" i="46"/>
  <c r="AH50" i="46" s="1"/>
  <c r="AF50" i="46"/>
  <c r="AG50" i="46"/>
  <c r="AJ50" i="46"/>
  <c r="AM50" i="46"/>
  <c r="AN50" i="46"/>
  <c r="AP50" i="46"/>
  <c r="AR50" i="46" s="1"/>
  <c r="BB50" i="46"/>
  <c r="BI50" i="46" s="1"/>
  <c r="BD50" i="46"/>
  <c r="BE50" i="46"/>
  <c r="BG50" i="46"/>
  <c r="BH50" i="46"/>
  <c r="BJ50" i="46"/>
  <c r="BK50" i="46"/>
  <c r="BL50" i="46" s="1"/>
  <c r="AB51" i="46"/>
  <c r="AC51" i="46"/>
  <c r="AD51" i="46"/>
  <c r="AE51" i="46"/>
  <c r="AH51" i="46" s="1"/>
  <c r="AP51" i="46" s="1"/>
  <c r="AR51" i="46" s="1"/>
  <c r="AF51" i="46"/>
  <c r="AG51" i="46"/>
  <c r="AI51" i="46"/>
  <c r="AZ51" i="46" s="1"/>
  <c r="AJ51" i="46"/>
  <c r="AM51" i="46"/>
  <c r="AN51" i="46"/>
  <c r="AV51" i="46"/>
  <c r="BB51" i="46"/>
  <c r="BI51" i="46" s="1"/>
  <c r="BD51" i="46"/>
  <c r="BE51" i="46"/>
  <c r="BG51" i="46"/>
  <c r="BH51" i="46"/>
  <c r="BJ51" i="46"/>
  <c r="BK51" i="46"/>
  <c r="BL51" i="46" s="1"/>
  <c r="AB52" i="46"/>
  <c r="AC52" i="46"/>
  <c r="AD52" i="46"/>
  <c r="AE52" i="46"/>
  <c r="AH52" i="46" s="1"/>
  <c r="AF52" i="46"/>
  <c r="AG52" i="46"/>
  <c r="AJ52" i="46"/>
  <c r="AM52" i="46"/>
  <c r="AN52" i="46"/>
  <c r="AP52" i="46"/>
  <c r="AR52" i="46" s="1"/>
  <c r="BB52" i="46"/>
  <c r="BI52" i="46" s="1"/>
  <c r="BD52" i="46"/>
  <c r="BE52" i="46"/>
  <c r="BG52" i="46"/>
  <c r="BH52" i="46"/>
  <c r="BJ52" i="46"/>
  <c r="BK52" i="46"/>
  <c r="BL52" i="46" s="1"/>
  <c r="AB53" i="46"/>
  <c r="AC53" i="46"/>
  <c r="AD53" i="46"/>
  <c r="AE53" i="46"/>
  <c r="AH53" i="46" s="1"/>
  <c r="AF53" i="46"/>
  <c r="AG53" i="46"/>
  <c r="AJ53" i="46"/>
  <c r="AM53" i="46"/>
  <c r="AN53" i="46"/>
  <c r="BB53" i="46"/>
  <c r="BI53" i="46" s="1"/>
  <c r="BD53" i="46"/>
  <c r="BE53" i="46"/>
  <c r="BG53" i="46"/>
  <c r="BH53" i="46"/>
  <c r="BJ53" i="46"/>
  <c r="BK53" i="46"/>
  <c r="AB54" i="46"/>
  <c r="AC54" i="46"/>
  <c r="AD54" i="46"/>
  <c r="AE54" i="46"/>
  <c r="AH54" i="46" s="1"/>
  <c r="AF54" i="46"/>
  <c r="AG54" i="46"/>
  <c r="AJ54" i="46"/>
  <c r="AM54" i="46"/>
  <c r="AN54" i="46"/>
  <c r="BB54" i="46"/>
  <c r="BI54" i="46" s="1"/>
  <c r="BD54" i="46"/>
  <c r="BE54" i="46"/>
  <c r="BG54" i="46"/>
  <c r="BH54" i="46"/>
  <c r="BJ54" i="46"/>
  <c r="BK54" i="46"/>
  <c r="BL54" i="46" s="1"/>
  <c r="AB55" i="46"/>
  <c r="AC55" i="46"/>
  <c r="AD55" i="46"/>
  <c r="AE55" i="46"/>
  <c r="AH55" i="46" s="1"/>
  <c r="AF55" i="46"/>
  <c r="AG55" i="46"/>
  <c r="AJ55" i="46"/>
  <c r="AM55" i="46"/>
  <c r="AN55" i="46"/>
  <c r="AP55" i="46"/>
  <c r="AR55" i="46" s="1"/>
  <c r="BB55" i="46"/>
  <c r="BI55" i="46" s="1"/>
  <c r="BD55" i="46"/>
  <c r="BE55" i="46"/>
  <c r="BG55" i="46"/>
  <c r="BH55" i="46"/>
  <c r="BJ55" i="46"/>
  <c r="BK55" i="46"/>
  <c r="BL55" i="46" s="1"/>
  <c r="AB56" i="46"/>
  <c r="AC56" i="46"/>
  <c r="AD56" i="46"/>
  <c r="AE56" i="46"/>
  <c r="AF56" i="46"/>
  <c r="AG56" i="46"/>
  <c r="AJ56" i="46"/>
  <c r="AM56" i="46"/>
  <c r="AN56" i="46"/>
  <c r="BB56" i="46"/>
  <c r="BI56" i="46" s="1"/>
  <c r="BD56" i="46"/>
  <c r="BE56" i="46"/>
  <c r="BG56" i="46"/>
  <c r="BH56" i="46"/>
  <c r="BJ56" i="46"/>
  <c r="BK56" i="46"/>
  <c r="AB57" i="46"/>
  <c r="AC57" i="46"/>
  <c r="AD57" i="46"/>
  <c r="AE57" i="46"/>
  <c r="AH57" i="46" s="1"/>
  <c r="AF57" i="46"/>
  <c r="AG57" i="46"/>
  <c r="AJ57" i="46"/>
  <c r="AM57" i="46"/>
  <c r="AN57" i="46"/>
  <c r="AP57" i="46"/>
  <c r="AR57" i="46" s="1"/>
  <c r="BB57" i="46"/>
  <c r="BI57" i="46" s="1"/>
  <c r="BD57" i="46"/>
  <c r="BE57" i="46"/>
  <c r="BF57" i="46" s="1"/>
  <c r="BG57" i="46"/>
  <c r="BH57" i="46"/>
  <c r="BJ57" i="46"/>
  <c r="BK57" i="46"/>
  <c r="BL57" i="46" s="1"/>
  <c r="AB58" i="46"/>
  <c r="AC58" i="46"/>
  <c r="AD58" i="46"/>
  <c r="AE58" i="46"/>
  <c r="AF58" i="46"/>
  <c r="AG58" i="46"/>
  <c r="AJ58" i="46"/>
  <c r="AM58" i="46"/>
  <c r="AN58" i="46"/>
  <c r="BB58" i="46"/>
  <c r="BI58" i="46" s="1"/>
  <c r="BD58" i="46"/>
  <c r="BE58" i="46"/>
  <c r="BG58" i="46"/>
  <c r="BH58" i="46"/>
  <c r="BJ58" i="46"/>
  <c r="BK58" i="46"/>
  <c r="AB59" i="46"/>
  <c r="AC59" i="46"/>
  <c r="AD59" i="46"/>
  <c r="AE59" i="46"/>
  <c r="AH59" i="46" s="1"/>
  <c r="AF59" i="46"/>
  <c r="AG59" i="46"/>
  <c r="AJ59" i="46"/>
  <c r="AM59" i="46"/>
  <c r="AN59" i="46"/>
  <c r="BB59" i="46"/>
  <c r="BI59" i="46" s="1"/>
  <c r="BD59" i="46"/>
  <c r="BE59" i="46"/>
  <c r="BG59" i="46"/>
  <c r="BH59" i="46"/>
  <c r="BJ59" i="46"/>
  <c r="BK59" i="46"/>
  <c r="BL59" i="46"/>
  <c r="AB60" i="46"/>
  <c r="AC60" i="46"/>
  <c r="AD60" i="46"/>
  <c r="AE60" i="46"/>
  <c r="AF60" i="46"/>
  <c r="AG60" i="46"/>
  <c r="AJ60" i="46"/>
  <c r="AM60" i="46"/>
  <c r="BB60" i="46"/>
  <c r="BI60" i="46" s="1"/>
  <c r="BD60" i="46"/>
  <c r="BE60" i="46"/>
  <c r="BG60" i="46"/>
  <c r="BH60" i="46"/>
  <c r="BJ60" i="46"/>
  <c r="BK60" i="46"/>
  <c r="AB61" i="46"/>
  <c r="AC61" i="46"/>
  <c r="AD61" i="46"/>
  <c r="AE61" i="46"/>
  <c r="AH61" i="46" s="1"/>
  <c r="AF61" i="46"/>
  <c r="AG61" i="46"/>
  <c r="AJ61" i="46"/>
  <c r="AM61" i="46"/>
  <c r="AN61" i="46"/>
  <c r="BB61" i="46"/>
  <c r="BI61" i="46" s="1"/>
  <c r="BD61" i="46"/>
  <c r="BE61" i="46"/>
  <c r="BG61" i="46"/>
  <c r="BH61" i="46"/>
  <c r="BJ61" i="46"/>
  <c r="BK61" i="46"/>
  <c r="BL61" i="46" s="1"/>
  <c r="AB62" i="46"/>
  <c r="AC62" i="46"/>
  <c r="AD62" i="46"/>
  <c r="AE62" i="46"/>
  <c r="AF62" i="46"/>
  <c r="AG62" i="46"/>
  <c r="AJ62" i="46"/>
  <c r="AM62" i="46"/>
  <c r="AN62" i="46"/>
  <c r="BB62" i="46"/>
  <c r="BI62" i="46" s="1"/>
  <c r="BD62" i="46"/>
  <c r="BE62" i="46"/>
  <c r="BG62" i="46"/>
  <c r="BH62" i="46"/>
  <c r="BJ62" i="46"/>
  <c r="BK62" i="46"/>
  <c r="AB63" i="46"/>
  <c r="AC63" i="46"/>
  <c r="AD63" i="46"/>
  <c r="AE63" i="46"/>
  <c r="AH63" i="46" s="1"/>
  <c r="AF63" i="46"/>
  <c r="AG63" i="46"/>
  <c r="AJ63" i="46"/>
  <c r="AM63" i="46"/>
  <c r="AN63" i="46"/>
  <c r="BB63" i="46"/>
  <c r="BI63" i="46" s="1"/>
  <c r="BD63" i="46"/>
  <c r="BE63" i="46"/>
  <c r="BG63" i="46"/>
  <c r="BH63" i="46"/>
  <c r="BJ63" i="46"/>
  <c r="BK63" i="46"/>
  <c r="BL63" i="46" s="1"/>
  <c r="AB64" i="46"/>
  <c r="AC64" i="46"/>
  <c r="AD64" i="46"/>
  <c r="AE64" i="46"/>
  <c r="AF64" i="46"/>
  <c r="AG64" i="46"/>
  <c r="AJ64" i="46"/>
  <c r="AM64" i="46"/>
  <c r="AN64" i="46"/>
  <c r="BB64" i="46"/>
  <c r="BI64" i="46" s="1"/>
  <c r="BD64" i="46"/>
  <c r="BE64" i="46"/>
  <c r="BG64" i="46"/>
  <c r="BH64" i="46"/>
  <c r="BJ64" i="46"/>
  <c r="BK64" i="46"/>
  <c r="AB65" i="46"/>
  <c r="AC65" i="46"/>
  <c r="AD65" i="46"/>
  <c r="AE65" i="46"/>
  <c r="AH65" i="46" s="1"/>
  <c r="AF65" i="46"/>
  <c r="AG65" i="46"/>
  <c r="AJ65" i="46"/>
  <c r="AM65" i="46"/>
  <c r="AN65" i="46"/>
  <c r="AP65" i="46"/>
  <c r="AR65" i="46" s="1"/>
  <c r="BB65" i="46"/>
  <c r="BI65" i="46" s="1"/>
  <c r="BD65" i="46"/>
  <c r="BE65" i="46"/>
  <c r="BF65" i="46" s="1"/>
  <c r="BG65" i="46"/>
  <c r="BH65" i="46"/>
  <c r="BJ65" i="46"/>
  <c r="BK65" i="46"/>
  <c r="BL65" i="46" s="1"/>
  <c r="AB66" i="46"/>
  <c r="AC66" i="46"/>
  <c r="AD66" i="46"/>
  <c r="AE66" i="46"/>
  <c r="AF66" i="46"/>
  <c r="AG66" i="46"/>
  <c r="AJ66" i="46"/>
  <c r="AM66" i="46"/>
  <c r="BB66" i="46"/>
  <c r="BI66" i="46" s="1"/>
  <c r="BD66" i="46"/>
  <c r="BE66" i="46"/>
  <c r="BG66" i="46"/>
  <c r="BH66" i="46"/>
  <c r="BJ66" i="46"/>
  <c r="BK66" i="46"/>
  <c r="AB67" i="46"/>
  <c r="AC67" i="46"/>
  <c r="AD67" i="46"/>
  <c r="AE67" i="46"/>
  <c r="AI67" i="46" s="1"/>
  <c r="BA67" i="46" s="1"/>
  <c r="AF67" i="46"/>
  <c r="AG67" i="46"/>
  <c r="AJ67" i="46"/>
  <c r="AM67" i="46"/>
  <c r="BB67" i="46"/>
  <c r="BI67" i="46" s="1"/>
  <c r="BD67" i="46"/>
  <c r="BE67" i="46"/>
  <c r="BG67" i="46"/>
  <c r="BH67" i="46"/>
  <c r="BJ67" i="46"/>
  <c r="BK67" i="46"/>
  <c r="BL67" i="46" s="1"/>
  <c r="AB68" i="46"/>
  <c r="AC68" i="46"/>
  <c r="AD68" i="46"/>
  <c r="AE68" i="46"/>
  <c r="AF68" i="46"/>
  <c r="AG68" i="46"/>
  <c r="AJ68" i="46"/>
  <c r="AM68" i="46"/>
  <c r="AN68" i="46"/>
  <c r="BB68" i="46"/>
  <c r="BI68" i="46" s="1"/>
  <c r="BD68" i="46"/>
  <c r="BE68" i="46"/>
  <c r="BG68" i="46"/>
  <c r="BH68" i="46"/>
  <c r="BJ68" i="46"/>
  <c r="BK68" i="46"/>
  <c r="AB69" i="46"/>
  <c r="AC69" i="46"/>
  <c r="AD69" i="46"/>
  <c r="AE69" i="46"/>
  <c r="AH69" i="46" s="1"/>
  <c r="AF69" i="46"/>
  <c r="AG69" i="46"/>
  <c r="AJ69" i="46"/>
  <c r="AM69" i="46"/>
  <c r="AN69" i="46"/>
  <c r="BB69" i="46"/>
  <c r="BI69" i="46" s="1"/>
  <c r="BD69" i="46"/>
  <c r="BE69" i="46"/>
  <c r="BG69" i="46"/>
  <c r="BH69" i="46"/>
  <c r="BJ69" i="46"/>
  <c r="BK69" i="46"/>
  <c r="BL69" i="46" s="1"/>
  <c r="AB70" i="46"/>
  <c r="AC70" i="46"/>
  <c r="AD70" i="46"/>
  <c r="AE70" i="46"/>
  <c r="AF70" i="46"/>
  <c r="AG70" i="46"/>
  <c r="AJ70" i="46"/>
  <c r="AM70" i="46"/>
  <c r="AN70" i="46"/>
  <c r="BB70" i="46"/>
  <c r="BI70" i="46" s="1"/>
  <c r="BD70" i="46"/>
  <c r="BE70" i="46"/>
  <c r="BG70" i="46"/>
  <c r="BH70" i="46"/>
  <c r="BJ70" i="46"/>
  <c r="BK70" i="46"/>
  <c r="AB71" i="46"/>
  <c r="AC71" i="46"/>
  <c r="AD71" i="46"/>
  <c r="AE71" i="46"/>
  <c r="AH71" i="46" s="1"/>
  <c r="AF71" i="46"/>
  <c r="AG71" i="46"/>
  <c r="AJ71" i="46"/>
  <c r="AM71" i="46"/>
  <c r="AN71" i="46"/>
  <c r="BB71" i="46"/>
  <c r="BI71" i="46" s="1"/>
  <c r="BD71" i="46"/>
  <c r="BE71" i="46"/>
  <c r="BG71" i="46"/>
  <c r="BH71" i="46"/>
  <c r="BJ71" i="46"/>
  <c r="BK71" i="46"/>
  <c r="BL71" i="46" s="1"/>
  <c r="AB72" i="46"/>
  <c r="AC72" i="46"/>
  <c r="AD72" i="46"/>
  <c r="AE72" i="46"/>
  <c r="AF72" i="46"/>
  <c r="AG72" i="46"/>
  <c r="AJ72" i="46"/>
  <c r="AM72" i="46"/>
  <c r="AN72" i="46"/>
  <c r="AP72" i="46"/>
  <c r="AR72" i="46" s="1"/>
  <c r="BB72" i="46"/>
  <c r="BI72" i="46" s="1"/>
  <c r="BD72" i="46"/>
  <c r="BE72" i="46"/>
  <c r="BG72" i="46"/>
  <c r="BH72" i="46"/>
  <c r="BJ72" i="46"/>
  <c r="BK72" i="46"/>
  <c r="AB73" i="46"/>
  <c r="AC73" i="46"/>
  <c r="AD73" i="46"/>
  <c r="AE73" i="46"/>
  <c r="AH73" i="46" s="1"/>
  <c r="AF73" i="46"/>
  <c r="AG73" i="46"/>
  <c r="AJ73" i="46"/>
  <c r="AM73" i="46"/>
  <c r="AN73" i="46"/>
  <c r="AP73" i="46"/>
  <c r="AR73" i="46" s="1"/>
  <c r="BB73" i="46"/>
  <c r="BI73" i="46" s="1"/>
  <c r="BD73" i="46"/>
  <c r="BE73" i="46"/>
  <c r="BF73" i="46" s="1"/>
  <c r="BG73" i="46"/>
  <c r="BH73" i="46"/>
  <c r="BJ73" i="46"/>
  <c r="BK73" i="46"/>
  <c r="AW73" i="46" s="1"/>
  <c r="BL73" i="46"/>
  <c r="AB74" i="46"/>
  <c r="AC74" i="46"/>
  <c r="AD74" i="46"/>
  <c r="AE74" i="46"/>
  <c r="AF74" i="46"/>
  <c r="AG74" i="46"/>
  <c r="AJ74" i="46"/>
  <c r="AM74" i="46"/>
  <c r="AN74" i="46"/>
  <c r="AP74" i="46"/>
  <c r="AR74" i="46" s="1"/>
  <c r="BB74" i="46"/>
  <c r="BI74" i="46" s="1"/>
  <c r="BD74" i="46"/>
  <c r="BE74" i="46"/>
  <c r="BG74" i="46"/>
  <c r="BH74" i="46"/>
  <c r="BJ74" i="46"/>
  <c r="BK74" i="46"/>
  <c r="AB75" i="46"/>
  <c r="AC75" i="46"/>
  <c r="AD75" i="46"/>
  <c r="AE75" i="46"/>
  <c r="AH75" i="46" s="1"/>
  <c r="AF75" i="46"/>
  <c r="AG75" i="46"/>
  <c r="AI75" i="46"/>
  <c r="BA75" i="46" s="1"/>
  <c r="AJ75" i="46"/>
  <c r="AM75" i="46"/>
  <c r="AN75" i="46"/>
  <c r="AP75" i="46"/>
  <c r="AR75" i="46" s="1"/>
  <c r="BB75" i="46"/>
  <c r="BI75" i="46" s="1"/>
  <c r="BD75" i="46"/>
  <c r="BE75" i="46"/>
  <c r="BF75" i="46" s="1"/>
  <c r="BG75" i="46"/>
  <c r="BH75" i="46"/>
  <c r="BJ75" i="46"/>
  <c r="BK75" i="46"/>
  <c r="BL75" i="46"/>
  <c r="AB76" i="46"/>
  <c r="AC76" i="46"/>
  <c r="AD76" i="46"/>
  <c r="AE76" i="46"/>
  <c r="AF76" i="46"/>
  <c r="AG76" i="46"/>
  <c r="AJ76" i="46"/>
  <c r="AM76" i="46"/>
  <c r="AN76" i="46"/>
  <c r="AP76" i="46"/>
  <c r="AR76" i="46" s="1"/>
  <c r="BB76" i="46"/>
  <c r="BD76" i="46"/>
  <c r="BE76" i="46"/>
  <c r="BG76" i="46"/>
  <c r="BH76" i="46"/>
  <c r="BI76" i="46"/>
  <c r="BJ76" i="46"/>
  <c r="BK76" i="46"/>
  <c r="AB77" i="46"/>
  <c r="AC77" i="46"/>
  <c r="AD77" i="46"/>
  <c r="AE77" i="46"/>
  <c r="AH77" i="46" s="1"/>
  <c r="AF77" i="46"/>
  <c r="AG77" i="46"/>
  <c r="AJ77" i="46"/>
  <c r="AM77" i="46"/>
  <c r="AN77" i="46"/>
  <c r="AP77" i="46"/>
  <c r="AR77" i="46" s="1"/>
  <c r="BB77" i="46"/>
  <c r="BI77" i="46" s="1"/>
  <c r="BD77" i="46"/>
  <c r="BE77" i="46"/>
  <c r="BG77" i="46"/>
  <c r="BH77" i="46"/>
  <c r="BJ77" i="46"/>
  <c r="BK77" i="46"/>
  <c r="AW77" i="46" s="1"/>
  <c r="AB78" i="46"/>
  <c r="AC78" i="46"/>
  <c r="AD78" i="46"/>
  <c r="AE78" i="46"/>
  <c r="AF78" i="46"/>
  <c r="AG78" i="46"/>
  <c r="AJ78" i="46"/>
  <c r="AM78" i="46"/>
  <c r="AN78" i="46"/>
  <c r="AP78" i="46"/>
  <c r="AR78" i="46" s="1"/>
  <c r="BB78" i="46"/>
  <c r="BI78" i="46" s="1"/>
  <c r="BD78" i="46"/>
  <c r="BE78" i="46"/>
  <c r="BG78" i="46"/>
  <c r="BH78" i="46"/>
  <c r="BJ78" i="46"/>
  <c r="BK78" i="46"/>
  <c r="AB79" i="46"/>
  <c r="AC79" i="46"/>
  <c r="AD79" i="46"/>
  <c r="AE79" i="46"/>
  <c r="AH79" i="46" s="1"/>
  <c r="AF79" i="46"/>
  <c r="AG79" i="46"/>
  <c r="AJ79" i="46"/>
  <c r="AM79" i="46"/>
  <c r="AN79" i="46"/>
  <c r="AP79" i="46"/>
  <c r="AR79" i="46" s="1"/>
  <c r="BB79" i="46"/>
  <c r="BI79" i="46" s="1"/>
  <c r="BD79" i="46"/>
  <c r="BE79" i="46"/>
  <c r="BG79" i="46"/>
  <c r="BH79" i="46"/>
  <c r="BJ79" i="46"/>
  <c r="BK79" i="46"/>
  <c r="BL79" i="46"/>
  <c r="AB80" i="46"/>
  <c r="AC80" i="46"/>
  <c r="AD80" i="46"/>
  <c r="AE80" i="46"/>
  <c r="AF80" i="46"/>
  <c r="AG80" i="46"/>
  <c r="AJ80" i="46"/>
  <c r="AM80" i="46"/>
  <c r="AN80" i="46"/>
  <c r="AP80" i="46"/>
  <c r="AR80" i="46" s="1"/>
  <c r="BB80" i="46"/>
  <c r="BI80" i="46" s="1"/>
  <c r="BD80" i="46"/>
  <c r="BE80" i="46"/>
  <c r="BG80" i="46"/>
  <c r="BH80" i="46"/>
  <c r="BJ80" i="46"/>
  <c r="BK80" i="46"/>
  <c r="AB81" i="46"/>
  <c r="AC81" i="46"/>
  <c r="AD81" i="46"/>
  <c r="AE81" i="46"/>
  <c r="AH81" i="46" s="1"/>
  <c r="AF81" i="46"/>
  <c r="AG81" i="46"/>
  <c r="AJ81" i="46"/>
  <c r="AM81" i="46"/>
  <c r="AN81" i="46"/>
  <c r="AP81" i="46"/>
  <c r="AR81" i="46" s="1"/>
  <c r="BB81" i="46"/>
  <c r="BI81" i="46" s="1"/>
  <c r="BD81" i="46"/>
  <c r="BE81" i="46"/>
  <c r="BG81" i="46"/>
  <c r="BH81" i="46"/>
  <c r="BJ81" i="46"/>
  <c r="BK81" i="46"/>
  <c r="BL81" i="46"/>
  <c r="AB82" i="46"/>
  <c r="AC82" i="46"/>
  <c r="AD82" i="46"/>
  <c r="AE82" i="46"/>
  <c r="AF82" i="46"/>
  <c r="AG82" i="46"/>
  <c r="AJ82" i="46"/>
  <c r="AM82" i="46"/>
  <c r="AN82" i="46"/>
  <c r="AP82" i="46"/>
  <c r="AR82" i="46" s="1"/>
  <c r="BB82" i="46"/>
  <c r="BD82" i="46"/>
  <c r="BE82" i="46"/>
  <c r="BG82" i="46"/>
  <c r="BH82" i="46"/>
  <c r="BI82" i="46"/>
  <c r="BJ82" i="46"/>
  <c r="BK82" i="46"/>
  <c r="AB83" i="46"/>
  <c r="AC83" i="46"/>
  <c r="AD83" i="46"/>
  <c r="AE83" i="46"/>
  <c r="AH83" i="46" s="1"/>
  <c r="AF83" i="46"/>
  <c r="AG83" i="46"/>
  <c r="AJ83" i="46"/>
  <c r="AM83" i="46"/>
  <c r="AN83" i="46"/>
  <c r="AP83" i="46"/>
  <c r="AR83" i="46" s="1"/>
  <c r="BB83" i="46"/>
  <c r="BD83" i="46"/>
  <c r="BE83" i="46"/>
  <c r="BG83" i="46"/>
  <c r="BH83" i="46"/>
  <c r="BI83" i="46"/>
  <c r="BJ83" i="46"/>
  <c r="BK83" i="46"/>
  <c r="AB84" i="46"/>
  <c r="AC84" i="46"/>
  <c r="AD84" i="46"/>
  <c r="AE84" i="46"/>
  <c r="AF84" i="46"/>
  <c r="AG84" i="46"/>
  <c r="AJ84" i="46"/>
  <c r="AM84" i="46"/>
  <c r="AN84" i="46"/>
  <c r="AP84" i="46"/>
  <c r="AR84" i="46" s="1"/>
  <c r="BB84" i="46"/>
  <c r="BI84" i="46" s="1"/>
  <c r="BD84" i="46"/>
  <c r="BE84" i="46"/>
  <c r="BG84" i="46"/>
  <c r="BH84" i="46"/>
  <c r="BJ84" i="46"/>
  <c r="BK84" i="46"/>
  <c r="AB85" i="46"/>
  <c r="AC85" i="46"/>
  <c r="AD85" i="46"/>
  <c r="AE85" i="46"/>
  <c r="AH85" i="46" s="1"/>
  <c r="AF85" i="46"/>
  <c r="AG85" i="46"/>
  <c r="AJ85" i="46"/>
  <c r="AM85" i="46"/>
  <c r="AN85" i="46"/>
  <c r="AP85" i="46"/>
  <c r="AR85" i="46" s="1"/>
  <c r="BB85" i="46"/>
  <c r="BD85" i="46"/>
  <c r="BE85" i="46"/>
  <c r="BG85" i="46"/>
  <c r="BH85" i="46"/>
  <c r="BI85" i="46"/>
  <c r="BJ85" i="46"/>
  <c r="BK85" i="46"/>
  <c r="AB86" i="46"/>
  <c r="AC86" i="46"/>
  <c r="AD86" i="46"/>
  <c r="AE86" i="46"/>
  <c r="AF86" i="46"/>
  <c r="AG86" i="46"/>
  <c r="AJ86" i="46"/>
  <c r="AM86" i="46"/>
  <c r="AN86" i="46"/>
  <c r="AP86" i="46"/>
  <c r="AR86" i="46" s="1"/>
  <c r="BB86" i="46"/>
  <c r="BI86" i="46" s="1"/>
  <c r="BD86" i="46"/>
  <c r="BE86" i="46"/>
  <c r="BG86" i="46"/>
  <c r="BH86" i="46"/>
  <c r="BJ86" i="46"/>
  <c r="BK86" i="46"/>
  <c r="AB87" i="46"/>
  <c r="AC87" i="46"/>
  <c r="AD87" i="46"/>
  <c r="AE87" i="46"/>
  <c r="AH87" i="46" s="1"/>
  <c r="AF87" i="46"/>
  <c r="AG87" i="46"/>
  <c r="AJ87" i="46"/>
  <c r="AM87" i="46"/>
  <c r="AN87" i="46"/>
  <c r="AP87" i="46"/>
  <c r="AR87" i="46" s="1"/>
  <c r="BB87" i="46"/>
  <c r="BI87" i="46" s="1"/>
  <c r="BD87" i="46"/>
  <c r="BE87" i="46"/>
  <c r="BG87" i="46"/>
  <c r="BH87" i="46"/>
  <c r="BJ87" i="46"/>
  <c r="BK87" i="46"/>
  <c r="AW87" i="46" s="1"/>
  <c r="AB88" i="46"/>
  <c r="AC88" i="46"/>
  <c r="AD88" i="46"/>
  <c r="AE88" i="46"/>
  <c r="AF88" i="46"/>
  <c r="AG88" i="46"/>
  <c r="AJ88" i="46"/>
  <c r="AM88" i="46"/>
  <c r="AN88" i="46"/>
  <c r="AP88" i="46"/>
  <c r="AR88" i="46" s="1"/>
  <c r="BB88" i="46"/>
  <c r="BI88" i="46" s="1"/>
  <c r="BD88" i="46"/>
  <c r="BE88" i="46"/>
  <c r="BG88" i="46"/>
  <c r="BH88" i="46"/>
  <c r="BJ88" i="46"/>
  <c r="BK88" i="46"/>
  <c r="AB89" i="46"/>
  <c r="AC89" i="46"/>
  <c r="AD89" i="46"/>
  <c r="AE89" i="46"/>
  <c r="AH89" i="46" s="1"/>
  <c r="AF89" i="46"/>
  <c r="AG89" i="46"/>
  <c r="AJ89" i="46"/>
  <c r="AM89" i="46"/>
  <c r="AN89" i="46"/>
  <c r="AP89" i="46"/>
  <c r="AR89" i="46" s="1"/>
  <c r="BB89" i="46"/>
  <c r="BI89" i="46" s="1"/>
  <c r="BD89" i="46"/>
  <c r="BE89" i="46"/>
  <c r="BF89" i="46" s="1"/>
  <c r="BG89" i="46"/>
  <c r="BH89" i="46"/>
  <c r="BJ89" i="46"/>
  <c r="BK89" i="46"/>
  <c r="AW89" i="46" s="1"/>
  <c r="AB90" i="46"/>
  <c r="AC90" i="46"/>
  <c r="AD90" i="46"/>
  <c r="AE90" i="46"/>
  <c r="AF90" i="46"/>
  <c r="AG90" i="46"/>
  <c r="AJ90" i="46"/>
  <c r="AM90" i="46"/>
  <c r="AN90" i="46"/>
  <c r="AP90" i="46"/>
  <c r="AR90" i="46" s="1"/>
  <c r="BB90" i="46"/>
  <c r="BI90" i="46" s="1"/>
  <c r="BD90" i="46"/>
  <c r="BE90" i="46"/>
  <c r="BG90" i="46"/>
  <c r="BH90" i="46"/>
  <c r="BJ90" i="46"/>
  <c r="BK90" i="46"/>
  <c r="AW90" i="46" s="1"/>
  <c r="AB91" i="46"/>
  <c r="AC91" i="46"/>
  <c r="AD91" i="46"/>
  <c r="AE91" i="46"/>
  <c r="AH91" i="46" s="1"/>
  <c r="AF91" i="46"/>
  <c r="AG91" i="46"/>
  <c r="AJ91" i="46"/>
  <c r="AM91" i="46"/>
  <c r="AN91" i="46"/>
  <c r="AP91" i="46"/>
  <c r="AR91" i="46" s="1"/>
  <c r="BB91" i="46"/>
  <c r="BD91" i="46"/>
  <c r="BE91" i="46"/>
  <c r="BG91" i="46"/>
  <c r="BH91" i="46"/>
  <c r="BI91" i="46"/>
  <c r="BJ91" i="46"/>
  <c r="BK91" i="46"/>
  <c r="AB92" i="46"/>
  <c r="AC92" i="46"/>
  <c r="AD92" i="46"/>
  <c r="AE92" i="46"/>
  <c r="AH92" i="46" s="1"/>
  <c r="AF92" i="46"/>
  <c r="AG92" i="46"/>
  <c r="AI92" i="46"/>
  <c r="AY92" i="46" s="1"/>
  <c r="AJ92" i="46"/>
  <c r="AM92" i="46"/>
  <c r="AN92" i="46"/>
  <c r="AP92" i="46"/>
  <c r="AR92" i="46" s="1"/>
  <c r="BB92" i="46"/>
  <c r="BI92" i="46" s="1"/>
  <c r="BD92" i="46"/>
  <c r="BE92" i="46"/>
  <c r="BG92" i="46"/>
  <c r="BH92" i="46"/>
  <c r="BJ92" i="46"/>
  <c r="BK92" i="46"/>
  <c r="AW92" i="46" s="1"/>
  <c r="BL92" i="46"/>
  <c r="AB93" i="46"/>
  <c r="AC93" i="46"/>
  <c r="AD93" i="46"/>
  <c r="AE93" i="46"/>
  <c r="AH93" i="46" s="1"/>
  <c r="AF93" i="46"/>
  <c r="AG93" i="46"/>
  <c r="AJ93" i="46"/>
  <c r="AM93" i="46"/>
  <c r="AN93" i="46"/>
  <c r="AP93" i="46"/>
  <c r="AR93" i="46" s="1"/>
  <c r="BB93" i="46"/>
  <c r="BD93" i="46"/>
  <c r="BE93" i="46"/>
  <c r="BG93" i="46"/>
  <c r="BH93" i="46"/>
  <c r="BI93" i="46"/>
  <c r="BJ93" i="46"/>
  <c r="BK93" i="46"/>
  <c r="AW93" i="46" s="1"/>
  <c r="AB94" i="46"/>
  <c r="AC94" i="46"/>
  <c r="AD94" i="46"/>
  <c r="AE94" i="46"/>
  <c r="AH94" i="46" s="1"/>
  <c r="AF94" i="46"/>
  <c r="AG94" i="46"/>
  <c r="AJ94" i="46"/>
  <c r="AM94" i="46"/>
  <c r="AN94" i="46"/>
  <c r="AP94" i="46"/>
  <c r="AR94" i="46" s="1"/>
  <c r="BB94" i="46"/>
  <c r="BI94" i="46" s="1"/>
  <c r="BD94" i="46"/>
  <c r="BE94" i="46"/>
  <c r="BG94" i="46"/>
  <c r="BH94" i="46"/>
  <c r="BJ94" i="46"/>
  <c r="BK94" i="46"/>
  <c r="AB95" i="46"/>
  <c r="AC95" i="46"/>
  <c r="AD95" i="46"/>
  <c r="AE95" i="46"/>
  <c r="AF95" i="46"/>
  <c r="AG95" i="46"/>
  <c r="AJ95" i="46"/>
  <c r="AM95" i="46"/>
  <c r="AN95" i="46"/>
  <c r="AP95" i="46"/>
  <c r="AR95" i="46" s="1"/>
  <c r="BB95" i="46"/>
  <c r="BI95" i="46" s="1"/>
  <c r="BD95" i="46"/>
  <c r="BE95" i="46"/>
  <c r="BG95" i="46"/>
  <c r="BH95" i="46"/>
  <c r="BJ95" i="46"/>
  <c r="BK95" i="46"/>
  <c r="AB96" i="46"/>
  <c r="AC96" i="46"/>
  <c r="AD96" i="46"/>
  <c r="AE96" i="46"/>
  <c r="AH96" i="46" s="1"/>
  <c r="AF96" i="46"/>
  <c r="AG96" i="46"/>
  <c r="AJ96" i="46"/>
  <c r="AM96" i="46"/>
  <c r="AN96" i="46"/>
  <c r="AP96" i="46"/>
  <c r="AR96" i="46" s="1"/>
  <c r="BB96" i="46"/>
  <c r="BI96" i="46" s="1"/>
  <c r="BD96" i="46"/>
  <c r="BE96" i="46"/>
  <c r="BF96" i="46" s="1"/>
  <c r="BG96" i="46"/>
  <c r="BH96" i="46"/>
  <c r="BJ96" i="46"/>
  <c r="BK96" i="46"/>
  <c r="AW96" i="46" s="1"/>
  <c r="AB97" i="46"/>
  <c r="AC97" i="46"/>
  <c r="AD97" i="46"/>
  <c r="AE97" i="46"/>
  <c r="AF97" i="46"/>
  <c r="AG97" i="46"/>
  <c r="AJ97" i="46"/>
  <c r="AM97" i="46"/>
  <c r="AN97" i="46"/>
  <c r="AP97" i="46"/>
  <c r="AR97" i="46" s="1"/>
  <c r="BB97" i="46"/>
  <c r="BI97" i="46" s="1"/>
  <c r="BD97" i="46"/>
  <c r="BE97" i="46"/>
  <c r="BG97" i="46"/>
  <c r="BH97" i="46"/>
  <c r="BJ97" i="46"/>
  <c r="BK97" i="46"/>
  <c r="AB98" i="46"/>
  <c r="AC98" i="46"/>
  <c r="AD98" i="46"/>
  <c r="AE98" i="46"/>
  <c r="AH98" i="46" s="1"/>
  <c r="AF98" i="46"/>
  <c r="AG98" i="46"/>
  <c r="AJ98" i="46"/>
  <c r="AM98" i="46"/>
  <c r="AN98" i="46"/>
  <c r="AP98" i="46"/>
  <c r="AR98" i="46" s="1"/>
  <c r="BB98" i="46"/>
  <c r="BI98" i="46" s="1"/>
  <c r="BD98" i="46"/>
  <c r="BE98" i="46"/>
  <c r="BG98" i="46"/>
  <c r="BH98" i="46"/>
  <c r="BJ98" i="46"/>
  <c r="BK98" i="46"/>
  <c r="BL98" i="46"/>
  <c r="AB99" i="46"/>
  <c r="AC99" i="46"/>
  <c r="AD99" i="46"/>
  <c r="AE99" i="46"/>
  <c r="AF99" i="46"/>
  <c r="AG99" i="46"/>
  <c r="AJ99" i="46"/>
  <c r="AM99" i="46"/>
  <c r="AN99" i="46"/>
  <c r="AP99" i="46"/>
  <c r="AR99" i="46" s="1"/>
  <c r="BB99" i="46"/>
  <c r="BD99" i="46"/>
  <c r="BE99" i="46"/>
  <c r="BG99" i="46"/>
  <c r="BH99" i="46"/>
  <c r="BI99" i="46"/>
  <c r="BJ99" i="46"/>
  <c r="BK99" i="46"/>
  <c r="AW99" i="46" s="1"/>
  <c r="AB100" i="46"/>
  <c r="AC100" i="46"/>
  <c r="AD100" i="46"/>
  <c r="AE100" i="46"/>
  <c r="AH100" i="46" s="1"/>
  <c r="AF100" i="46"/>
  <c r="AG100" i="46"/>
  <c r="AJ100" i="46"/>
  <c r="AM100" i="46"/>
  <c r="AN100" i="46"/>
  <c r="AP100" i="46"/>
  <c r="AR100" i="46" s="1"/>
  <c r="BB100" i="46"/>
  <c r="BI100" i="46" s="1"/>
  <c r="BD100" i="46"/>
  <c r="BE100" i="46"/>
  <c r="BG100" i="46"/>
  <c r="BH100" i="46"/>
  <c r="BJ100" i="46"/>
  <c r="BK100" i="46"/>
  <c r="AB101" i="46"/>
  <c r="AC101" i="46"/>
  <c r="AD101" i="46"/>
  <c r="AE101" i="46"/>
  <c r="AH101" i="46" s="1"/>
  <c r="AF101" i="46"/>
  <c r="AG101" i="46"/>
  <c r="AI101" i="46"/>
  <c r="AJ101" i="46"/>
  <c r="AM101" i="46"/>
  <c r="AN101" i="46"/>
  <c r="AP101" i="46"/>
  <c r="AR101" i="46" s="1"/>
  <c r="BB101" i="46"/>
  <c r="BI101" i="46" s="1"/>
  <c r="BD101" i="46"/>
  <c r="BE101" i="46"/>
  <c r="BF101" i="46" s="1"/>
  <c r="BG101" i="46"/>
  <c r="BH101" i="46"/>
  <c r="BJ101" i="46"/>
  <c r="BK101" i="46"/>
  <c r="BL101" i="46" s="1"/>
  <c r="AB102" i="46"/>
  <c r="AC102" i="46"/>
  <c r="AD102" i="46"/>
  <c r="AE102" i="46"/>
  <c r="AH102" i="46" s="1"/>
  <c r="AF102" i="46"/>
  <c r="AG102" i="46"/>
  <c r="AJ102" i="46"/>
  <c r="AM102" i="46"/>
  <c r="AN102" i="46"/>
  <c r="AP102" i="46"/>
  <c r="AR102" i="46" s="1"/>
  <c r="BB102" i="46"/>
  <c r="BI102" i="46" s="1"/>
  <c r="BD102" i="46"/>
  <c r="BE102" i="46"/>
  <c r="BG102" i="46"/>
  <c r="BH102" i="46"/>
  <c r="BJ102" i="46"/>
  <c r="BK102" i="46"/>
  <c r="AB103" i="46"/>
  <c r="AC103" i="46"/>
  <c r="AD103" i="46"/>
  <c r="AE103" i="46"/>
  <c r="AF103" i="46"/>
  <c r="AG103" i="46"/>
  <c r="AJ103" i="46"/>
  <c r="AM103" i="46"/>
  <c r="AN103" i="46"/>
  <c r="AP103" i="46"/>
  <c r="AR103" i="46" s="1"/>
  <c r="BB103" i="46"/>
  <c r="BI103" i="46" s="1"/>
  <c r="BD103" i="46"/>
  <c r="BE103" i="46"/>
  <c r="BG103" i="46"/>
  <c r="BH103" i="46"/>
  <c r="BJ103" i="46"/>
  <c r="BK103" i="46"/>
  <c r="AB104" i="46"/>
  <c r="AC104" i="46"/>
  <c r="AD104" i="46"/>
  <c r="AE104" i="46"/>
  <c r="AH104" i="46" s="1"/>
  <c r="AF104" i="46"/>
  <c r="AG104" i="46"/>
  <c r="AJ104" i="46"/>
  <c r="AM104" i="46"/>
  <c r="AN104" i="46"/>
  <c r="AP104" i="46"/>
  <c r="AR104" i="46" s="1"/>
  <c r="BB104" i="46"/>
  <c r="BI104" i="46" s="1"/>
  <c r="BD104" i="46"/>
  <c r="BE104" i="46"/>
  <c r="BG104" i="46"/>
  <c r="BH104" i="46"/>
  <c r="BJ104" i="46"/>
  <c r="BK104" i="46"/>
  <c r="AB105" i="46"/>
  <c r="AC105" i="46"/>
  <c r="AD105" i="46"/>
  <c r="AE105" i="46"/>
  <c r="AH105" i="46" s="1"/>
  <c r="AF105" i="46"/>
  <c r="AG105" i="46"/>
  <c r="AI105" i="46"/>
  <c r="AJ105" i="46"/>
  <c r="AM105" i="46"/>
  <c r="AN105" i="46"/>
  <c r="AP105" i="46"/>
  <c r="AR105" i="46" s="1"/>
  <c r="BB105" i="46"/>
  <c r="BI105" i="46" s="1"/>
  <c r="BD105" i="46"/>
  <c r="BE105" i="46"/>
  <c r="BF105" i="46" s="1"/>
  <c r="BG105" i="46"/>
  <c r="BH105" i="46"/>
  <c r="BJ105" i="46"/>
  <c r="BK105" i="46"/>
  <c r="BL105" i="46" s="1"/>
  <c r="AB106" i="46"/>
  <c r="AC106" i="46"/>
  <c r="AD106" i="46"/>
  <c r="AE106" i="46"/>
  <c r="AH106" i="46" s="1"/>
  <c r="AF106" i="46"/>
  <c r="AG106" i="46"/>
  <c r="AJ106" i="46"/>
  <c r="AM106" i="46"/>
  <c r="AN106" i="46"/>
  <c r="AP106" i="46"/>
  <c r="AR106" i="46" s="1"/>
  <c r="BB106" i="46"/>
  <c r="BI106" i="46" s="1"/>
  <c r="BD106" i="46"/>
  <c r="BE106" i="46"/>
  <c r="BG106" i="46"/>
  <c r="BH106" i="46"/>
  <c r="BJ106" i="46"/>
  <c r="BK106" i="46"/>
  <c r="AB107" i="46"/>
  <c r="AC107" i="46"/>
  <c r="AD107" i="46"/>
  <c r="AE107" i="46"/>
  <c r="AF107" i="46"/>
  <c r="AG107" i="46"/>
  <c r="AJ107" i="46"/>
  <c r="AM107" i="46"/>
  <c r="AN107" i="46"/>
  <c r="AP107" i="46"/>
  <c r="AR107" i="46" s="1"/>
  <c r="BB107" i="46"/>
  <c r="BI107" i="46" s="1"/>
  <c r="BD107" i="46"/>
  <c r="BE107" i="46"/>
  <c r="BG107" i="46"/>
  <c r="BH107" i="46"/>
  <c r="BJ107" i="46"/>
  <c r="BK107" i="46"/>
  <c r="AB108" i="46"/>
  <c r="AC108" i="46"/>
  <c r="AD108" i="46"/>
  <c r="AE108" i="46"/>
  <c r="AH108" i="46" s="1"/>
  <c r="AF108" i="46"/>
  <c r="AG108" i="46"/>
  <c r="AJ108" i="46"/>
  <c r="AM108" i="46"/>
  <c r="AN108" i="46"/>
  <c r="AP108" i="46"/>
  <c r="AR108" i="46" s="1"/>
  <c r="BB108" i="46"/>
  <c r="BI108" i="46" s="1"/>
  <c r="BD108" i="46"/>
  <c r="BE108" i="46"/>
  <c r="BG108" i="46"/>
  <c r="BH108" i="46"/>
  <c r="BJ108" i="46"/>
  <c r="BK108" i="46"/>
  <c r="AW108" i="46" s="1"/>
  <c r="AB109" i="46"/>
  <c r="AC109" i="46"/>
  <c r="AD109" i="46"/>
  <c r="AE109" i="46"/>
  <c r="AH109" i="46" s="1"/>
  <c r="AF109" i="46"/>
  <c r="AG109" i="46"/>
  <c r="AJ109" i="46"/>
  <c r="AM109" i="46"/>
  <c r="AN109" i="46"/>
  <c r="AP109" i="46"/>
  <c r="AR109" i="46" s="1"/>
  <c r="BB109" i="46"/>
  <c r="BD109" i="46"/>
  <c r="BE109" i="46"/>
  <c r="BG109" i="46"/>
  <c r="BH109" i="46"/>
  <c r="BI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H110" i="46"/>
  <c r="BJ110" i="46"/>
  <c r="BK110" i="46"/>
  <c r="AB111" i="46"/>
  <c r="AC111" i="46"/>
  <c r="AD111" i="46"/>
  <c r="AE111" i="46"/>
  <c r="AH111" i="46" s="1"/>
  <c r="AF111" i="46"/>
  <c r="AG111" i="46"/>
  <c r="AJ111" i="46"/>
  <c r="AM111" i="46"/>
  <c r="AN111" i="46"/>
  <c r="AP111" i="46"/>
  <c r="AR111" i="46" s="1"/>
  <c r="BB111" i="46"/>
  <c r="BI111" i="46" s="1"/>
  <c r="BD111" i="46"/>
  <c r="BE111" i="46"/>
  <c r="BG111" i="46"/>
  <c r="BH111" i="46"/>
  <c r="BJ111" i="46"/>
  <c r="BK111" i="46"/>
  <c r="AW111" i="46" s="1"/>
  <c r="BL111" i="46"/>
  <c r="AB112" i="46"/>
  <c r="AC112" i="46"/>
  <c r="AD112" i="46"/>
  <c r="AE112" i="46"/>
  <c r="AH112" i="46" s="1"/>
  <c r="AF112" i="46"/>
  <c r="AG112" i="46"/>
  <c r="AJ112" i="46"/>
  <c r="AM112" i="46"/>
  <c r="AN112" i="46"/>
  <c r="AP112" i="46"/>
  <c r="AR112" i="46" s="1"/>
  <c r="BB112" i="46"/>
  <c r="BD112" i="46"/>
  <c r="BE112" i="46"/>
  <c r="BG112" i="46"/>
  <c r="BH112" i="46"/>
  <c r="BI112" i="46"/>
  <c r="BJ112" i="46"/>
  <c r="BK112" i="46"/>
  <c r="AB113" i="46"/>
  <c r="AC113" i="46"/>
  <c r="AD113" i="46"/>
  <c r="AE113" i="46"/>
  <c r="AH113" i="46" s="1"/>
  <c r="AF113" i="46"/>
  <c r="AG113" i="46"/>
  <c r="AJ113" i="46"/>
  <c r="AM113" i="46"/>
  <c r="AN113" i="46"/>
  <c r="AP113" i="46"/>
  <c r="AR113" i="46" s="1"/>
  <c r="BB113" i="46"/>
  <c r="BD113" i="46"/>
  <c r="BE113" i="46"/>
  <c r="BG113" i="46"/>
  <c r="BH113" i="46"/>
  <c r="BI113" i="46"/>
  <c r="BJ113" i="46"/>
  <c r="BK113" i="46"/>
  <c r="BL113" i="46"/>
  <c r="AB114" i="46"/>
  <c r="AC114" i="46"/>
  <c r="AD114" i="46"/>
  <c r="AE114" i="46"/>
  <c r="AH114" i="46" s="1"/>
  <c r="AF114" i="46"/>
  <c r="AG114" i="46"/>
  <c r="AJ114" i="46"/>
  <c r="AM114" i="46"/>
  <c r="AN114" i="46"/>
  <c r="AP114" i="46"/>
  <c r="AR114" i="46" s="1"/>
  <c r="BB114" i="46"/>
  <c r="BI114" i="46" s="1"/>
  <c r="BD114" i="46"/>
  <c r="BE114" i="46"/>
  <c r="BG114" i="46"/>
  <c r="BH114" i="46"/>
  <c r="BJ114" i="46"/>
  <c r="BK114" i="46"/>
  <c r="AW114" i="46" s="1"/>
  <c r="AB115" i="46"/>
  <c r="AC115" i="46"/>
  <c r="AD115" i="46"/>
  <c r="AE115" i="46"/>
  <c r="AH115" i="46" s="1"/>
  <c r="AF115" i="46"/>
  <c r="AG115" i="46"/>
  <c r="AJ115" i="46"/>
  <c r="AM115" i="46"/>
  <c r="AN115" i="46"/>
  <c r="AP115" i="46"/>
  <c r="AR115" i="46" s="1"/>
  <c r="BB115" i="46"/>
  <c r="BD115" i="46"/>
  <c r="BE115" i="46"/>
  <c r="BG115" i="46"/>
  <c r="BH115" i="46"/>
  <c r="BI115" i="46"/>
  <c r="BJ115" i="46"/>
  <c r="BK115" i="46"/>
  <c r="BL115" i="46"/>
  <c r="AB116" i="46"/>
  <c r="AC116" i="46"/>
  <c r="AD116" i="46"/>
  <c r="AE116" i="46"/>
  <c r="AH116" i="46" s="1"/>
  <c r="AF116" i="46"/>
  <c r="AG116" i="46"/>
  <c r="AJ116" i="46"/>
  <c r="AM116" i="46"/>
  <c r="AN116" i="46"/>
  <c r="AP116" i="46"/>
  <c r="AR116" i="46" s="1"/>
  <c r="BB116" i="46"/>
  <c r="BD116" i="46"/>
  <c r="BE116" i="46"/>
  <c r="BG116" i="46"/>
  <c r="BH116" i="46"/>
  <c r="BI116" i="46"/>
  <c r="BJ116" i="46"/>
  <c r="BK116" i="46"/>
  <c r="AB117" i="46"/>
  <c r="AC117" i="46"/>
  <c r="AD117" i="46"/>
  <c r="AE117" i="46"/>
  <c r="AH117" i="46" s="1"/>
  <c r="AF117" i="46"/>
  <c r="AG117" i="46"/>
  <c r="AJ117" i="46"/>
  <c r="AM117" i="46"/>
  <c r="AN117" i="46"/>
  <c r="AP117" i="46"/>
  <c r="AR117" i="46" s="1"/>
  <c r="BB117" i="46"/>
  <c r="BI117" i="46" s="1"/>
  <c r="BD117" i="46"/>
  <c r="BE117" i="46"/>
  <c r="BG117" i="46"/>
  <c r="BH117" i="46"/>
  <c r="BJ117" i="46"/>
  <c r="BK117" i="46"/>
  <c r="AW117" i="46" s="1"/>
  <c r="BL117" i="46"/>
  <c r="AB118" i="46"/>
  <c r="AC118" i="46"/>
  <c r="AD118" i="46"/>
  <c r="AE118" i="46"/>
  <c r="AH118" i="46" s="1"/>
  <c r="AF118" i="46"/>
  <c r="AG118" i="46"/>
  <c r="AJ118" i="46"/>
  <c r="AM118" i="46"/>
  <c r="AN118" i="46"/>
  <c r="AP118" i="46"/>
  <c r="AR118" i="46" s="1"/>
  <c r="BB118" i="46"/>
  <c r="BD118" i="46"/>
  <c r="BE118" i="46"/>
  <c r="BG118" i="46"/>
  <c r="BH118" i="46"/>
  <c r="BI118" i="46"/>
  <c r="BJ118" i="46"/>
  <c r="BK118" i="46"/>
  <c r="AB119" i="46"/>
  <c r="AC119" i="46"/>
  <c r="AD119" i="46"/>
  <c r="AE119" i="46"/>
  <c r="AH119" i="46" s="1"/>
  <c r="AF119" i="46"/>
  <c r="AG119" i="46"/>
  <c r="AJ119" i="46"/>
  <c r="AM119" i="46"/>
  <c r="AN119" i="46"/>
  <c r="AP119" i="46"/>
  <c r="AR119" i="46" s="1"/>
  <c r="BB119" i="46"/>
  <c r="BD119" i="46"/>
  <c r="BE119" i="46"/>
  <c r="BG119" i="46"/>
  <c r="BH119" i="46"/>
  <c r="BI119" i="46"/>
  <c r="BJ119" i="46"/>
  <c r="BK119" i="46"/>
  <c r="BL119" i="46" s="1"/>
  <c r="AB120" i="46"/>
  <c r="AC120" i="46"/>
  <c r="AD120" i="46"/>
  <c r="AE120" i="46"/>
  <c r="AH120" i="46" s="1"/>
  <c r="AF120" i="46"/>
  <c r="AG120" i="46"/>
  <c r="AJ120" i="46"/>
  <c r="AM120" i="46"/>
  <c r="AN120" i="46"/>
  <c r="AP120" i="46"/>
  <c r="AR120" i="46" s="1"/>
  <c r="BB120" i="46"/>
  <c r="BI120" i="46" s="1"/>
  <c r="BD120" i="46"/>
  <c r="BE120" i="46"/>
  <c r="BG120" i="46"/>
  <c r="BH120" i="46"/>
  <c r="BJ120" i="46"/>
  <c r="BK120" i="46"/>
  <c r="AW120" i="46" s="1"/>
  <c r="AB121" i="46"/>
  <c r="AC121" i="46"/>
  <c r="AD121" i="46"/>
  <c r="AE121" i="46"/>
  <c r="AH121" i="46" s="1"/>
  <c r="AF121" i="46"/>
  <c r="AG121" i="46"/>
  <c r="AJ121" i="46"/>
  <c r="AM121" i="46"/>
  <c r="AN121" i="46"/>
  <c r="AP121" i="46"/>
  <c r="AR121" i="46" s="1"/>
  <c r="BB121" i="46"/>
  <c r="BD121" i="46"/>
  <c r="BE121" i="46"/>
  <c r="BG121" i="46"/>
  <c r="BH121" i="46"/>
  <c r="BI121" i="46"/>
  <c r="BJ121" i="46"/>
  <c r="BK121" i="46"/>
  <c r="AW121" i="46" s="1"/>
  <c r="AB122" i="46"/>
  <c r="AC122" i="46"/>
  <c r="AD122" i="46"/>
  <c r="AE122" i="46"/>
  <c r="AH122" i="46" s="1"/>
  <c r="AF122" i="46"/>
  <c r="AG122" i="46"/>
  <c r="AJ122" i="46"/>
  <c r="AM122" i="46"/>
  <c r="AN122" i="46"/>
  <c r="AP122" i="46"/>
  <c r="AR122" i="46" s="1"/>
  <c r="BB122" i="46"/>
  <c r="BD122" i="46"/>
  <c r="BE122" i="46"/>
  <c r="BG122" i="46"/>
  <c r="BH122" i="46"/>
  <c r="BI122" i="46"/>
  <c r="BJ122" i="46"/>
  <c r="BK122" i="46"/>
  <c r="AB123" i="46"/>
  <c r="AC123" i="46"/>
  <c r="AD123" i="46"/>
  <c r="AE123" i="46"/>
  <c r="AH123" i="46" s="1"/>
  <c r="AF123" i="46"/>
  <c r="AG123" i="46"/>
  <c r="AJ123" i="46"/>
  <c r="AM123" i="46"/>
  <c r="AN123" i="46"/>
  <c r="AP123" i="46"/>
  <c r="AR123" i="46" s="1"/>
  <c r="BB123" i="46"/>
  <c r="BI123" i="46" s="1"/>
  <c r="BD123" i="46"/>
  <c r="BE123" i="46"/>
  <c r="BG123" i="46"/>
  <c r="BH123" i="46"/>
  <c r="BJ123" i="46"/>
  <c r="BK123" i="46"/>
  <c r="BL123" i="46"/>
  <c r="AB124" i="46"/>
  <c r="AC124" i="46"/>
  <c r="AD124" i="46"/>
  <c r="AE124" i="46"/>
  <c r="AH124" i="46" s="1"/>
  <c r="AF124" i="46"/>
  <c r="AG124" i="46"/>
  <c r="AJ124" i="46"/>
  <c r="AM124" i="46"/>
  <c r="AN124" i="46"/>
  <c r="AP124" i="46"/>
  <c r="AR124" i="46" s="1"/>
  <c r="BB124" i="46"/>
  <c r="BD124" i="46"/>
  <c r="BE124" i="46"/>
  <c r="BG124" i="46"/>
  <c r="BH124" i="46"/>
  <c r="BI124" i="46"/>
  <c r="BJ124" i="46"/>
  <c r="BK124" i="46"/>
  <c r="AW124" i="46" s="1"/>
  <c r="AB125" i="46"/>
  <c r="AC125" i="46"/>
  <c r="AD125" i="46"/>
  <c r="AE125" i="46"/>
  <c r="AH125" i="46" s="1"/>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H127" i="46" s="1"/>
  <c r="AF127" i="46"/>
  <c r="AG127" i="46"/>
  <c r="AJ127" i="46"/>
  <c r="AM127" i="46"/>
  <c r="AN127" i="46"/>
  <c r="AP127" i="46"/>
  <c r="AR127" i="46" s="1"/>
  <c r="BB127" i="46"/>
  <c r="BI127" i="46" s="1"/>
  <c r="BD127" i="46"/>
  <c r="BE127" i="46"/>
  <c r="BG127" i="46"/>
  <c r="BH127" i="46"/>
  <c r="BJ127" i="46"/>
  <c r="BK127" i="46"/>
  <c r="AW127" i="46" s="1"/>
  <c r="BL127" i="46"/>
  <c r="AB128" i="46"/>
  <c r="AC128" i="46"/>
  <c r="AD128" i="46"/>
  <c r="AE128" i="46"/>
  <c r="AH128" i="46" s="1"/>
  <c r="AF128" i="46"/>
  <c r="AG128" i="46"/>
  <c r="AJ128" i="46"/>
  <c r="AM128" i="46"/>
  <c r="AN128" i="46"/>
  <c r="AP128" i="46"/>
  <c r="AR128" i="46" s="1"/>
  <c r="BB128" i="46"/>
  <c r="BD128" i="46"/>
  <c r="BE128" i="46"/>
  <c r="BG128" i="46"/>
  <c r="BH128" i="46"/>
  <c r="BI128" i="46"/>
  <c r="BJ128" i="46"/>
  <c r="BK128" i="46"/>
  <c r="AB129" i="46"/>
  <c r="AC129" i="46"/>
  <c r="AD129" i="46"/>
  <c r="AE129" i="46"/>
  <c r="AH129" i="46" s="1"/>
  <c r="AF129" i="46"/>
  <c r="AG129" i="46"/>
  <c r="AJ129" i="46"/>
  <c r="AM129" i="46"/>
  <c r="AN129" i="46"/>
  <c r="AP129" i="46"/>
  <c r="AR129" i="46" s="1"/>
  <c r="BB129" i="46"/>
  <c r="BD129" i="46"/>
  <c r="BE129" i="46"/>
  <c r="BG129" i="46"/>
  <c r="BH129" i="46"/>
  <c r="BI129" i="46"/>
  <c r="BJ129" i="46"/>
  <c r="BK129" i="46"/>
  <c r="BL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W130" i="46" s="1"/>
  <c r="AB131" i="46"/>
  <c r="AC131" i="46"/>
  <c r="AD131" i="46"/>
  <c r="AE131" i="46"/>
  <c r="AH131" i="46" s="1"/>
  <c r="AF131" i="46"/>
  <c r="AG131" i="46"/>
  <c r="AJ131" i="46"/>
  <c r="AM131" i="46"/>
  <c r="AN131" i="46"/>
  <c r="AP131" i="46"/>
  <c r="AR131" i="46" s="1"/>
  <c r="BB131" i="46"/>
  <c r="BD131" i="46"/>
  <c r="BE131" i="46"/>
  <c r="BG131" i="46"/>
  <c r="BH131" i="46"/>
  <c r="BI131" i="46"/>
  <c r="BJ131" i="46"/>
  <c r="BK131" i="46"/>
  <c r="BL131" i="46"/>
  <c r="AB132" i="46"/>
  <c r="AC132" i="46"/>
  <c r="AD132" i="46"/>
  <c r="AE132" i="46"/>
  <c r="AF132" i="46"/>
  <c r="AG132" i="46"/>
  <c r="AJ132" i="46"/>
  <c r="AM132" i="46"/>
  <c r="AN132" i="46"/>
  <c r="AP132" i="46"/>
  <c r="AR132" i="46" s="1"/>
  <c r="BB132" i="46"/>
  <c r="BD132" i="46"/>
  <c r="BE132" i="46"/>
  <c r="BG132" i="46"/>
  <c r="BH132" i="46"/>
  <c r="BI132" i="46"/>
  <c r="BJ132" i="46"/>
  <c r="BK132" i="46"/>
  <c r="AB133" i="46"/>
  <c r="AC133" i="46"/>
  <c r="AD133" i="46"/>
  <c r="AE133" i="46"/>
  <c r="AH133" i="46" s="1"/>
  <c r="AF133" i="46"/>
  <c r="AG133" i="46"/>
  <c r="AJ133" i="46"/>
  <c r="AM133" i="46"/>
  <c r="AN133" i="46"/>
  <c r="AP133" i="46"/>
  <c r="AR133" i="46" s="1"/>
  <c r="BB133" i="46"/>
  <c r="BI133" i="46" s="1"/>
  <c r="BD133" i="46"/>
  <c r="BE133" i="46"/>
  <c r="BG133" i="46"/>
  <c r="BH133" i="46"/>
  <c r="BJ133" i="46"/>
  <c r="BK133" i="46"/>
  <c r="AW133" i="46" s="1"/>
  <c r="BL133" i="46"/>
  <c r="AB134" i="46"/>
  <c r="AC134" i="46"/>
  <c r="AD134" i="46"/>
  <c r="AE134" i="46"/>
  <c r="AH134" i="46" s="1"/>
  <c r="AF134" i="46"/>
  <c r="AG134" i="46"/>
  <c r="AJ134" i="46"/>
  <c r="AM134" i="46"/>
  <c r="AN134" i="46"/>
  <c r="AP134" i="46"/>
  <c r="AR134" i="46" s="1"/>
  <c r="BB134" i="46"/>
  <c r="BI134" i="46" s="1"/>
  <c r="BD134" i="46"/>
  <c r="BE134" i="46"/>
  <c r="BG134" i="46"/>
  <c r="BH134" i="46"/>
  <c r="BJ134" i="46"/>
  <c r="BK134" i="46"/>
  <c r="BL134" i="46"/>
  <c r="AB135" i="46"/>
  <c r="AC135" i="46"/>
  <c r="AD135" i="46"/>
  <c r="AE135" i="46"/>
  <c r="AF135" i="46"/>
  <c r="AG135" i="46"/>
  <c r="AJ135" i="46"/>
  <c r="AM135" i="46"/>
  <c r="AN135" i="46"/>
  <c r="AP135" i="46"/>
  <c r="AR135" i="46" s="1"/>
  <c r="BB135" i="46"/>
  <c r="BD135" i="46"/>
  <c r="BE135" i="46"/>
  <c r="BG135" i="46"/>
  <c r="BH135" i="46"/>
  <c r="BI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AW136" i="46" s="1"/>
  <c r="BL136" i="46"/>
  <c r="AB137" i="46"/>
  <c r="AC137" i="46"/>
  <c r="AD137" i="46"/>
  <c r="AE137" i="46"/>
  <c r="AF137" i="46"/>
  <c r="AG137" i="46"/>
  <c r="AJ137" i="46"/>
  <c r="AM137" i="46"/>
  <c r="AN137" i="46"/>
  <c r="AP137" i="46"/>
  <c r="AR137" i="46" s="1"/>
  <c r="BB137" i="46"/>
  <c r="BD137" i="46"/>
  <c r="BE137" i="46"/>
  <c r="BG137" i="46"/>
  <c r="BH137" i="46"/>
  <c r="BI137" i="46"/>
  <c r="BJ137" i="46"/>
  <c r="BK137" i="46"/>
  <c r="AW137" i="46" s="1"/>
  <c r="AB138" i="46"/>
  <c r="AC138" i="46"/>
  <c r="AD138" i="46"/>
  <c r="AE138" i="46"/>
  <c r="AH138" i="46" s="1"/>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H140" i="46" s="1"/>
  <c r="AF140" i="46"/>
  <c r="AG140" i="46"/>
  <c r="AJ140" i="46"/>
  <c r="AM140" i="46"/>
  <c r="AN140" i="46"/>
  <c r="AP140" i="46"/>
  <c r="AR140" i="46" s="1"/>
  <c r="BB140" i="46"/>
  <c r="BI140" i="46" s="1"/>
  <c r="BD140" i="46"/>
  <c r="BE140" i="46"/>
  <c r="BF140" i="46"/>
  <c r="BG140" i="46"/>
  <c r="BH140" i="46"/>
  <c r="BJ140" i="46"/>
  <c r="BK140" i="46"/>
  <c r="BL140" i="46"/>
  <c r="AB141" i="46"/>
  <c r="AC141" i="46"/>
  <c r="AD141" i="46"/>
  <c r="AE141" i="46"/>
  <c r="AH141" i="46" s="1"/>
  <c r="AF141" i="46"/>
  <c r="AG141" i="46"/>
  <c r="AJ141" i="46"/>
  <c r="AM141" i="46"/>
  <c r="AN141" i="46"/>
  <c r="AP141" i="46"/>
  <c r="AR141" i="46" s="1"/>
  <c r="BB141" i="46"/>
  <c r="BD141" i="46"/>
  <c r="BE141" i="46"/>
  <c r="BG141" i="46"/>
  <c r="BH141" i="46"/>
  <c r="BI141" i="46"/>
  <c r="BJ141" i="46"/>
  <c r="BK141" i="46"/>
  <c r="BL141" i="46" s="1"/>
  <c r="AB142" i="46"/>
  <c r="AC142" i="46"/>
  <c r="AD142" i="46"/>
  <c r="AE142" i="46"/>
  <c r="AH142" i="46" s="1"/>
  <c r="AF142" i="46"/>
  <c r="AG142" i="46"/>
  <c r="AJ142" i="46"/>
  <c r="AM142" i="46"/>
  <c r="AN142" i="46"/>
  <c r="AP142" i="46"/>
  <c r="AR142" i="46" s="1"/>
  <c r="BB142" i="46"/>
  <c r="BI142" i="46" s="1"/>
  <c r="BD142" i="46"/>
  <c r="BE142" i="46"/>
  <c r="BF142" i="46" s="1"/>
  <c r="BG142" i="46"/>
  <c r="BH142" i="46"/>
  <c r="BJ142" i="46"/>
  <c r="BK142" i="46"/>
  <c r="AB143" i="46"/>
  <c r="AC143" i="46"/>
  <c r="AD143" i="46"/>
  <c r="AE143" i="46"/>
  <c r="AH143" i="46" s="1"/>
  <c r="AF143" i="46"/>
  <c r="AG143" i="46"/>
  <c r="AJ143" i="46"/>
  <c r="AM143" i="46"/>
  <c r="AN143" i="46"/>
  <c r="AP143" i="46"/>
  <c r="AR143" i="46" s="1"/>
  <c r="BB143" i="46"/>
  <c r="BI143" i="46" s="1"/>
  <c r="BD143" i="46"/>
  <c r="BE143" i="46"/>
  <c r="BG143" i="46"/>
  <c r="BH143" i="46"/>
  <c r="BJ143" i="46"/>
  <c r="BK143" i="46"/>
  <c r="BL143" i="46" s="1"/>
  <c r="AB144" i="46"/>
  <c r="AC144" i="46"/>
  <c r="AD144" i="46"/>
  <c r="AE144" i="46"/>
  <c r="AH144" i="46" s="1"/>
  <c r="AF144" i="46"/>
  <c r="AG144" i="46"/>
  <c r="AJ144" i="46"/>
  <c r="AM144" i="46"/>
  <c r="AN144" i="46"/>
  <c r="AP144" i="46"/>
  <c r="AR144" i="46" s="1"/>
  <c r="BB144" i="46"/>
  <c r="BI144" i="46" s="1"/>
  <c r="BD144" i="46"/>
  <c r="BE144" i="46"/>
  <c r="BG144" i="46"/>
  <c r="BH144" i="46"/>
  <c r="BJ144" i="46"/>
  <c r="BK144" i="46"/>
  <c r="BL144" i="46"/>
  <c r="AB145" i="46"/>
  <c r="AC145" i="46"/>
  <c r="AD145" i="46"/>
  <c r="AE145" i="46"/>
  <c r="AF145" i="46"/>
  <c r="AG145" i="46"/>
  <c r="AJ145" i="46"/>
  <c r="AM145" i="46"/>
  <c r="AN145" i="46"/>
  <c r="AP145" i="46"/>
  <c r="AR145" i="46" s="1"/>
  <c r="BB145" i="46"/>
  <c r="BD145" i="46"/>
  <c r="BE145" i="46"/>
  <c r="BG145" i="46"/>
  <c r="BH145" i="46"/>
  <c r="BI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BL146" i="46"/>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F148" i="46" s="1"/>
  <c r="BG148" i="46"/>
  <c r="BH148" i="46"/>
  <c r="BJ148" i="46"/>
  <c r="BK148" i="46"/>
  <c r="AB149" i="46"/>
  <c r="AC149" i="46"/>
  <c r="AD149" i="46"/>
  <c r="AE149" i="46"/>
  <c r="AF149" i="46"/>
  <c r="AG149" i="46"/>
  <c r="AJ149" i="46"/>
  <c r="AM149" i="46"/>
  <c r="AN149" i="46"/>
  <c r="AP149" i="46"/>
  <c r="AR149" i="46" s="1"/>
  <c r="BB149" i="46"/>
  <c r="BI149" i="46" s="1"/>
  <c r="BD149" i="46"/>
  <c r="BE149" i="46"/>
  <c r="BG149" i="46"/>
  <c r="BH149" i="46"/>
  <c r="BJ149" i="46"/>
  <c r="BK149" i="46"/>
  <c r="BL149" i="46" s="1"/>
  <c r="AB150" i="46"/>
  <c r="AC150" i="46"/>
  <c r="AD150" i="46"/>
  <c r="AE150" i="46"/>
  <c r="AH150" i="46" s="1"/>
  <c r="AF150" i="46"/>
  <c r="AG150" i="46"/>
  <c r="AJ150" i="46"/>
  <c r="AM150" i="46"/>
  <c r="AN150" i="46"/>
  <c r="AP150" i="46"/>
  <c r="AR150" i="46" s="1"/>
  <c r="BB150" i="46"/>
  <c r="BI150" i="46" s="1"/>
  <c r="BD150" i="46"/>
  <c r="BE150" i="46"/>
  <c r="BF150" i="46" s="1"/>
  <c r="BG150" i="46"/>
  <c r="BH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c r="AB153" i="46"/>
  <c r="AC153" i="46"/>
  <c r="AD153" i="46"/>
  <c r="AE153" i="46"/>
  <c r="AF153" i="46"/>
  <c r="AG153" i="46"/>
  <c r="AJ153" i="46"/>
  <c r="AM153" i="46"/>
  <c r="AN153" i="46"/>
  <c r="AP153" i="46"/>
  <c r="AR153" i="46" s="1"/>
  <c r="BB153" i="46"/>
  <c r="BD153" i="46"/>
  <c r="BE153" i="46"/>
  <c r="BG153" i="46"/>
  <c r="BH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G154" i="46"/>
  <c r="BH154" i="46"/>
  <c r="BJ154" i="46"/>
  <c r="BK154" i="46"/>
  <c r="AW154" i="46" s="1"/>
  <c r="BL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AW156" i="46" s="1"/>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s="1"/>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G160" i="46"/>
  <c r="BH160" i="46"/>
  <c r="BJ160" i="46"/>
  <c r="BK160" i="46"/>
  <c r="AW160" i="46" s="1"/>
  <c r="BL160" i="46"/>
  <c r="AB161" i="46"/>
  <c r="AC161" i="46"/>
  <c r="AD161" i="46"/>
  <c r="AE161" i="46"/>
  <c r="AF161" i="46"/>
  <c r="AG161" i="46"/>
  <c r="AJ161" i="46"/>
  <c r="AM161" i="46"/>
  <c r="AN161" i="46"/>
  <c r="AP161" i="46"/>
  <c r="AR161" i="46" s="1"/>
  <c r="BB161" i="46"/>
  <c r="BD161" i="46"/>
  <c r="BE161" i="46"/>
  <c r="BG161" i="46"/>
  <c r="BH161" i="46"/>
  <c r="BI161" i="46"/>
  <c r="BJ161" i="46"/>
  <c r="BK161" i="46"/>
  <c r="BL161" i="46" s="1"/>
  <c r="AB162" i="46"/>
  <c r="AC162" i="46"/>
  <c r="AD162" i="46"/>
  <c r="AE162" i="46"/>
  <c r="AH162" i="46" s="1"/>
  <c r="AF162" i="46"/>
  <c r="AG162" i="46"/>
  <c r="AJ162" i="46"/>
  <c r="AM162" i="46"/>
  <c r="AN162" i="46"/>
  <c r="AP162" i="46"/>
  <c r="AR162" i="46" s="1"/>
  <c r="BB162" i="46"/>
  <c r="BI162" i="46" s="1"/>
  <c r="BD162" i="46"/>
  <c r="BE162" i="46"/>
  <c r="BG162" i="46"/>
  <c r="BH162" i="46"/>
  <c r="BJ162" i="46"/>
  <c r="BK162" i="46"/>
  <c r="BL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H164" i="46"/>
  <c r="BJ164" i="46"/>
  <c r="BK164" i="46"/>
  <c r="AB165" i="46"/>
  <c r="AC165" i="46"/>
  <c r="AD165" i="46"/>
  <c r="AE165" i="46"/>
  <c r="AF165" i="46"/>
  <c r="AG165" i="46"/>
  <c r="AJ165" i="46"/>
  <c r="AM165" i="46"/>
  <c r="AN165" i="46"/>
  <c r="AP165" i="46"/>
  <c r="AR165" i="46" s="1"/>
  <c r="BB165" i="46"/>
  <c r="BI165" i="46" s="1"/>
  <c r="BD165" i="46"/>
  <c r="BE165" i="46"/>
  <c r="BG165" i="46"/>
  <c r="BH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AW166" i="46" s="1"/>
  <c r="BL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H168" i="46"/>
  <c r="BJ168" i="46"/>
  <c r="BK168" i="46"/>
  <c r="BL168" i="46"/>
  <c r="AB169" i="46"/>
  <c r="AC169" i="46"/>
  <c r="AD169" i="46"/>
  <c r="AE169" i="46"/>
  <c r="AF169" i="46"/>
  <c r="AG169" i="46"/>
  <c r="AJ169" i="46"/>
  <c r="AM169" i="46"/>
  <c r="AN169" i="46"/>
  <c r="AP169" i="46"/>
  <c r="AR169" i="46" s="1"/>
  <c r="BB169" i="46"/>
  <c r="BD169" i="46"/>
  <c r="BE169" i="46"/>
  <c r="BG169" i="46"/>
  <c r="BH169" i="46"/>
  <c r="BI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AW170" i="46" s="1"/>
  <c r="BL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AW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AW174" i="46" s="1"/>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G176" i="46"/>
  <c r="BH176" i="46"/>
  <c r="BJ176" i="46"/>
  <c r="BK176" i="46"/>
  <c r="AW176" i="46" s="1"/>
  <c r="BL176" i="46"/>
  <c r="AB177" i="46"/>
  <c r="AC177" i="46"/>
  <c r="AD177" i="46"/>
  <c r="AE177" i="46"/>
  <c r="AF177" i="46"/>
  <c r="AG177" i="46"/>
  <c r="AJ177" i="46"/>
  <c r="AM177" i="46"/>
  <c r="AN177" i="46"/>
  <c r="AP177" i="46"/>
  <c r="AR177" i="46" s="1"/>
  <c r="BB177" i="46"/>
  <c r="BD177" i="46"/>
  <c r="BE177" i="46"/>
  <c r="BG177" i="46"/>
  <c r="BH177" i="46"/>
  <c r="BI177" i="46"/>
  <c r="BJ177" i="46"/>
  <c r="BK177" i="46"/>
  <c r="BL177" i="46" s="1"/>
  <c r="AB178" i="46"/>
  <c r="AC178" i="46"/>
  <c r="AD178" i="46"/>
  <c r="AE178" i="46"/>
  <c r="AH178" i="46" s="1"/>
  <c r="AF178" i="46"/>
  <c r="AG178" i="46"/>
  <c r="AJ178" i="46"/>
  <c r="AM178" i="46"/>
  <c r="AN178" i="46"/>
  <c r="AP178" i="46"/>
  <c r="AR178" i="46" s="1"/>
  <c r="BB178" i="46"/>
  <c r="BI178" i="46" s="1"/>
  <c r="BD178" i="46"/>
  <c r="BE178" i="46"/>
  <c r="BG178" i="46"/>
  <c r="BH178" i="46"/>
  <c r="BJ178" i="46"/>
  <c r="BK178" i="46"/>
  <c r="BL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F180" i="46" s="1"/>
  <c r="BG180" i="46"/>
  <c r="BH180" i="46"/>
  <c r="BJ180" i="46"/>
  <c r="BK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s="1"/>
  <c r="BG182" i="46"/>
  <c r="BH182" i="46"/>
  <c r="BJ182" i="46"/>
  <c r="BK182" i="46"/>
  <c r="AB183" i="46"/>
  <c r="AC183" i="46"/>
  <c r="AD183" i="46"/>
  <c r="AE183" i="46"/>
  <c r="AH183" i="46" s="1"/>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E184" i="46"/>
  <c r="BF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W186" i="46" s="1"/>
  <c r="AB187" i="46"/>
  <c r="AC187" i="46"/>
  <c r="AD187" i="46"/>
  <c r="AE187" i="46"/>
  <c r="AH187" i="46" s="1"/>
  <c r="AF187" i="46"/>
  <c r="AG187" i="46"/>
  <c r="AJ187" i="46"/>
  <c r="AM187" i="46"/>
  <c r="AN187" i="46"/>
  <c r="AP187" i="46"/>
  <c r="AR187" i="46" s="1"/>
  <c r="BB187" i="46"/>
  <c r="BI187" i="46" s="1"/>
  <c r="BD187" i="46"/>
  <c r="BE187" i="46"/>
  <c r="BG187" i="46"/>
  <c r="BH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H189" i="46"/>
  <c r="BJ189" i="46"/>
  <c r="BK189" i="46"/>
  <c r="AW189" i="46" s="1"/>
  <c r="AB190" i="46"/>
  <c r="AC190" i="46"/>
  <c r="AD190" i="46"/>
  <c r="AE190" i="46"/>
  <c r="AF190" i="46"/>
  <c r="AG190" i="46"/>
  <c r="AJ190" i="46"/>
  <c r="AM190" i="46"/>
  <c r="AN190" i="46"/>
  <c r="AP190" i="46"/>
  <c r="AR190" i="46" s="1"/>
  <c r="BB190" i="46"/>
  <c r="BI190" i="46" s="1"/>
  <c r="BD190" i="46"/>
  <c r="BE190" i="46"/>
  <c r="BG190" i="46"/>
  <c r="BH190" i="46"/>
  <c r="BJ190" i="46"/>
  <c r="BK190" i="46"/>
  <c r="AB191" i="46"/>
  <c r="AC191" i="46"/>
  <c r="AD191" i="46"/>
  <c r="AE191" i="46"/>
  <c r="AH191" i="46" s="1"/>
  <c r="AF191" i="46"/>
  <c r="AG191" i="46"/>
  <c r="AJ191" i="46"/>
  <c r="AM191" i="46"/>
  <c r="AN191" i="46"/>
  <c r="AP191" i="46"/>
  <c r="AR191" i="46" s="1"/>
  <c r="BB191" i="46"/>
  <c r="BI191" i="46" s="1"/>
  <c r="BD191" i="46"/>
  <c r="BE191" i="46"/>
  <c r="BG191" i="46"/>
  <c r="BH191" i="46"/>
  <c r="BJ191" i="46"/>
  <c r="BK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J193" i="46"/>
  <c r="AM193" i="46"/>
  <c r="AN193" i="46"/>
  <c r="AP193" i="46"/>
  <c r="AR193" i="46" s="1"/>
  <c r="BB193" i="46"/>
  <c r="BI193" i="46" s="1"/>
  <c r="BD193" i="46"/>
  <c r="BE193" i="46"/>
  <c r="BG193" i="46"/>
  <c r="BH193" i="46"/>
  <c r="BJ193" i="46"/>
  <c r="BK193" i="46"/>
  <c r="BL193" i="46"/>
  <c r="AB194" i="46"/>
  <c r="AC194" i="46"/>
  <c r="AD194" i="46"/>
  <c r="AE194" i="46"/>
  <c r="AF194" i="46"/>
  <c r="AG194" i="46"/>
  <c r="AJ194" i="46"/>
  <c r="AM194" i="46"/>
  <c r="AN194" i="46"/>
  <c r="AP194" i="46"/>
  <c r="AR194" i="46" s="1"/>
  <c r="BB194" i="46"/>
  <c r="BD194" i="46"/>
  <c r="BE194" i="46"/>
  <c r="BG194" i="46"/>
  <c r="BH194" i="46"/>
  <c r="BI194" i="46"/>
  <c r="BJ194" i="46"/>
  <c r="BK194" i="46"/>
  <c r="AW194" i="46" s="1"/>
  <c r="AB195" i="46"/>
  <c r="AC195" i="46"/>
  <c r="AD195" i="46"/>
  <c r="AE195" i="46"/>
  <c r="AH195" i="46" s="1"/>
  <c r="AF195" i="46"/>
  <c r="AG195" i="46"/>
  <c r="AJ195" i="46"/>
  <c r="AM195" i="46"/>
  <c r="AN195" i="46"/>
  <c r="AP195" i="46"/>
  <c r="AR195" i="46" s="1"/>
  <c r="BB195" i="46"/>
  <c r="BI195" i="46" s="1"/>
  <c r="BD195" i="46"/>
  <c r="BE195" i="46"/>
  <c r="BG195" i="46"/>
  <c r="BH195" i="46"/>
  <c r="BJ195" i="46"/>
  <c r="BK195" i="46"/>
  <c r="AW195" i="46" s="1"/>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H197" i="46" s="1"/>
  <c r="AF197" i="46"/>
  <c r="AG197" i="46"/>
  <c r="AJ197" i="46"/>
  <c r="AM197" i="46"/>
  <c r="AN197" i="46"/>
  <c r="AP197" i="46"/>
  <c r="AR197" i="46" s="1"/>
  <c r="BB197" i="46"/>
  <c r="BI197" i="46" s="1"/>
  <c r="BD197" i="46"/>
  <c r="BE197" i="46"/>
  <c r="BG197" i="46"/>
  <c r="BH197" i="46"/>
  <c r="BJ197" i="46"/>
  <c r="BK197" i="46"/>
  <c r="AW197" i="46" s="1"/>
  <c r="AB198" i="46"/>
  <c r="AC198" i="46"/>
  <c r="AD198" i="46"/>
  <c r="AE198" i="46"/>
  <c r="AF198" i="46"/>
  <c r="AG198" i="46"/>
  <c r="AJ198" i="46"/>
  <c r="AM198" i="46"/>
  <c r="AN198" i="46"/>
  <c r="AP198" i="46"/>
  <c r="AR198" i="46" s="1"/>
  <c r="BB198" i="46"/>
  <c r="BI198" i="46" s="1"/>
  <c r="BD198" i="46"/>
  <c r="BE198" i="46"/>
  <c r="BG198" i="46"/>
  <c r="BH198" i="46"/>
  <c r="BJ198" i="46"/>
  <c r="BK198" i="46"/>
  <c r="AB199" i="46"/>
  <c r="AC199" i="46"/>
  <c r="AD199" i="46"/>
  <c r="AE199" i="46"/>
  <c r="AH199" i="46" s="1"/>
  <c r="AF199" i="46"/>
  <c r="AG199" i="46"/>
  <c r="AI199" i="46"/>
  <c r="AY199" i="46" s="1"/>
  <c r="AJ199" i="46"/>
  <c r="AM199" i="46"/>
  <c r="AN199" i="46"/>
  <c r="AP199" i="46"/>
  <c r="AR199" i="46" s="1"/>
  <c r="BB199" i="46"/>
  <c r="BI199" i="46" s="1"/>
  <c r="BD199" i="46"/>
  <c r="BE199" i="46"/>
  <c r="BG199" i="46"/>
  <c r="BH199" i="46"/>
  <c r="BJ199" i="46"/>
  <c r="BK199" i="46"/>
  <c r="BL199" i="46" s="1"/>
  <c r="AB200" i="46"/>
  <c r="AC200" i="46"/>
  <c r="AD200" i="46"/>
  <c r="AE200" i="46"/>
  <c r="AH200" i="46" s="1"/>
  <c r="AF200" i="46"/>
  <c r="AG200" i="46"/>
  <c r="AJ200" i="46"/>
  <c r="AM200" i="46"/>
  <c r="AN200" i="46"/>
  <c r="AP200" i="46"/>
  <c r="AR200" i="46" s="1"/>
  <c r="BB200" i="46"/>
  <c r="BI200" i="46" s="1"/>
  <c r="BD200" i="46"/>
  <c r="BE200" i="46"/>
  <c r="BG200" i="46"/>
  <c r="BH200" i="46"/>
  <c r="BJ200" i="46"/>
  <c r="BK200" i="46"/>
  <c r="AW200" i="46" s="1"/>
  <c r="AB201" i="46"/>
  <c r="AC201" i="46"/>
  <c r="AD201" i="46"/>
  <c r="AE201" i="46"/>
  <c r="AH201" i="46" s="1"/>
  <c r="AF201" i="46"/>
  <c r="AG201" i="46"/>
  <c r="AJ201" i="46"/>
  <c r="AM201" i="46"/>
  <c r="AN201" i="46"/>
  <c r="AP201" i="46"/>
  <c r="AR201" i="46" s="1"/>
  <c r="BB201" i="46"/>
  <c r="BI201" i="46" s="1"/>
  <c r="BD201" i="46"/>
  <c r="BE201" i="46"/>
  <c r="BG201" i="46"/>
  <c r="BH201" i="46"/>
  <c r="BJ201" i="46"/>
  <c r="BK201" i="46"/>
  <c r="AW201" i="46" s="1"/>
  <c r="AB202" i="46"/>
  <c r="AC202" i="46"/>
  <c r="AD202" i="46"/>
  <c r="AE202" i="46"/>
  <c r="AH202" i="46" s="1"/>
  <c r="AF202" i="46"/>
  <c r="AG202" i="46"/>
  <c r="AJ202" i="46"/>
  <c r="AM202" i="46"/>
  <c r="AN202" i="46"/>
  <c r="AP202" i="46"/>
  <c r="AR202" i="46" s="1"/>
  <c r="BB202" i="46"/>
  <c r="BI202" i="46" s="1"/>
  <c r="BD202" i="46"/>
  <c r="BE202" i="46"/>
  <c r="BG202" i="46"/>
  <c r="BH202" i="46"/>
  <c r="BJ202" i="46"/>
  <c r="BK202" i="46"/>
  <c r="AB203" i="46"/>
  <c r="AC203" i="46"/>
  <c r="AD203" i="46"/>
  <c r="AE203" i="46"/>
  <c r="AH203" i="46" s="1"/>
  <c r="AF203" i="46"/>
  <c r="AG203" i="46"/>
  <c r="AI203" i="46"/>
  <c r="AY203" i="46" s="1"/>
  <c r="AJ203" i="46"/>
  <c r="AM203" i="46"/>
  <c r="AN203" i="46"/>
  <c r="AP203" i="46"/>
  <c r="AR203" i="46" s="1"/>
  <c r="BB203" i="46"/>
  <c r="BI203" i="46" s="1"/>
  <c r="BD203" i="46"/>
  <c r="BE203" i="46"/>
  <c r="BG203" i="46"/>
  <c r="BH203" i="46"/>
  <c r="BJ203" i="46"/>
  <c r="BK203" i="46"/>
  <c r="BL203" i="46" s="1"/>
  <c r="AB204" i="46"/>
  <c r="AC204" i="46"/>
  <c r="AD204" i="46"/>
  <c r="AE204" i="46"/>
  <c r="AH204" i="46" s="1"/>
  <c r="AF204" i="46"/>
  <c r="AG204" i="46"/>
  <c r="AJ204" i="46"/>
  <c r="AM204" i="46"/>
  <c r="AN204" i="46"/>
  <c r="AP204" i="46"/>
  <c r="AR204" i="46" s="1"/>
  <c r="BB204" i="46"/>
  <c r="BI204" i="46" s="1"/>
  <c r="BD204" i="46"/>
  <c r="BE204" i="46"/>
  <c r="BG204" i="46"/>
  <c r="BH204" i="46"/>
  <c r="BJ204" i="46"/>
  <c r="BK204" i="46"/>
  <c r="AW204" i="46" s="1"/>
  <c r="AB205" i="46"/>
  <c r="AC205" i="46"/>
  <c r="AD205" i="46"/>
  <c r="AE205" i="46"/>
  <c r="AH205" i="46" s="1"/>
  <c r="AF205" i="46"/>
  <c r="AG205" i="46"/>
  <c r="AJ205" i="46"/>
  <c r="AM205" i="46"/>
  <c r="AN205" i="46"/>
  <c r="AP205" i="46"/>
  <c r="AR205" i="46" s="1"/>
  <c r="BB205" i="46"/>
  <c r="BI205" i="46" s="1"/>
  <c r="BD205" i="46"/>
  <c r="BE205" i="46"/>
  <c r="BG205" i="46"/>
  <c r="BH205" i="46"/>
  <c r="BJ205" i="46"/>
  <c r="BK205" i="46"/>
  <c r="AW205" i="46" s="1"/>
  <c r="AB206" i="46"/>
  <c r="AC206" i="46"/>
  <c r="AD206" i="46"/>
  <c r="AE206" i="46"/>
  <c r="AH206" i="46" s="1"/>
  <c r="AF206" i="46"/>
  <c r="AG206" i="46"/>
  <c r="AJ206" i="46"/>
  <c r="AM206" i="46"/>
  <c r="AN206" i="46"/>
  <c r="AP206" i="46"/>
  <c r="AR206" i="46" s="1"/>
  <c r="BB206" i="46"/>
  <c r="BI206" i="46" s="1"/>
  <c r="BD206" i="46"/>
  <c r="BE206" i="46"/>
  <c r="BG206" i="46"/>
  <c r="BH206" i="46"/>
  <c r="BJ206" i="46"/>
  <c r="BK206" i="46"/>
  <c r="AB207" i="46"/>
  <c r="AC207" i="46"/>
  <c r="AD207" i="46"/>
  <c r="AE207" i="46"/>
  <c r="AH207" i="46" s="1"/>
  <c r="AF207" i="46"/>
  <c r="AG207" i="46"/>
  <c r="AI207" i="46"/>
  <c r="AY207" i="46" s="1"/>
  <c r="AJ207" i="46"/>
  <c r="AM207" i="46"/>
  <c r="AN207" i="46"/>
  <c r="AP207" i="46"/>
  <c r="AR207" i="46" s="1"/>
  <c r="BB207" i="46"/>
  <c r="BI207" i="46" s="1"/>
  <c r="BD207" i="46"/>
  <c r="BE207" i="46"/>
  <c r="BG207" i="46"/>
  <c r="BH207" i="46"/>
  <c r="BJ207" i="46"/>
  <c r="BK207" i="46"/>
  <c r="BL207" i="46" s="1"/>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H209" i="46" s="1"/>
  <c r="AF209" i="46"/>
  <c r="AG209" i="46"/>
  <c r="AJ209" i="46"/>
  <c r="AM209" i="46"/>
  <c r="AN209" i="46"/>
  <c r="AP209" i="46"/>
  <c r="AR209" i="46" s="1"/>
  <c r="BB209" i="46"/>
  <c r="BI209" i="46" s="1"/>
  <c r="BD209" i="46"/>
  <c r="BE209" i="46"/>
  <c r="BG209" i="46"/>
  <c r="BH209" i="46"/>
  <c r="BJ209" i="46"/>
  <c r="BK209" i="46"/>
  <c r="AW209" i="46" s="1"/>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H211" i="46" s="1"/>
  <c r="AF211" i="46"/>
  <c r="AG211" i="46"/>
  <c r="AI211" i="46"/>
  <c r="AY211" i="46" s="1"/>
  <c r="AJ211" i="46"/>
  <c r="AM211" i="46"/>
  <c r="AN211" i="46"/>
  <c r="AP211" i="46"/>
  <c r="AR211" i="46" s="1"/>
  <c r="BB211" i="46"/>
  <c r="BI211" i="46" s="1"/>
  <c r="BD211" i="46"/>
  <c r="BE211" i="46"/>
  <c r="BG211" i="46"/>
  <c r="BH211" i="46"/>
  <c r="BJ211" i="46"/>
  <c r="BK211" i="46"/>
  <c r="BL211" i="46" s="1"/>
  <c r="AB212" i="46"/>
  <c r="AC212" i="46"/>
  <c r="AD212" i="46"/>
  <c r="AE212" i="46"/>
  <c r="AH212" i="46" s="1"/>
  <c r="AF212" i="46"/>
  <c r="AG212" i="46"/>
  <c r="AJ212" i="46"/>
  <c r="AM212" i="46"/>
  <c r="AN212" i="46"/>
  <c r="AP212" i="46"/>
  <c r="AR212" i="46" s="1"/>
  <c r="BB212" i="46"/>
  <c r="BI212" i="46" s="1"/>
  <c r="BD212" i="46"/>
  <c r="BE212" i="46"/>
  <c r="BG212" i="46"/>
  <c r="BH212" i="46"/>
  <c r="BJ212" i="46"/>
  <c r="BK212" i="46"/>
  <c r="AW212" i="46" s="1"/>
  <c r="AB213" i="46"/>
  <c r="AC213" i="46"/>
  <c r="AD213" i="46"/>
  <c r="AE213" i="46"/>
  <c r="AH213" i="46" s="1"/>
  <c r="AF213" i="46"/>
  <c r="AG213" i="46"/>
  <c r="AJ213" i="46"/>
  <c r="AM213" i="46"/>
  <c r="AN213" i="46"/>
  <c r="AP213" i="46"/>
  <c r="AR213" i="46" s="1"/>
  <c r="BB213" i="46"/>
  <c r="BI213" i="46" s="1"/>
  <c r="BD213" i="46"/>
  <c r="BE213" i="46"/>
  <c r="BG213" i="46"/>
  <c r="BH213" i="46"/>
  <c r="BJ213" i="46"/>
  <c r="BK213" i="46"/>
  <c r="AW213" i="46" s="1"/>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H215" i="46" s="1"/>
  <c r="AF215" i="46"/>
  <c r="AG215" i="46"/>
  <c r="AI215" i="46"/>
  <c r="AY215" i="46" s="1"/>
  <c r="AJ215" i="46"/>
  <c r="AM215" i="46"/>
  <c r="AN215" i="46"/>
  <c r="AP215" i="46"/>
  <c r="AR215" i="46" s="1"/>
  <c r="BB215" i="46"/>
  <c r="BI215" i="46" s="1"/>
  <c r="BD215" i="46"/>
  <c r="BE215" i="46"/>
  <c r="BG215" i="46"/>
  <c r="BH215" i="46"/>
  <c r="BJ215" i="46"/>
  <c r="BK215" i="46"/>
  <c r="BL215" i="46" s="1"/>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H217" i="46" s="1"/>
  <c r="AF217" i="46"/>
  <c r="AG217" i="46"/>
  <c r="AJ217" i="46"/>
  <c r="AM217" i="46"/>
  <c r="AN217" i="46"/>
  <c r="AP217" i="46"/>
  <c r="AR217" i="46" s="1"/>
  <c r="BB217" i="46"/>
  <c r="BI217" i="46" s="1"/>
  <c r="BD217" i="46"/>
  <c r="BE217" i="46"/>
  <c r="BG217" i="46"/>
  <c r="BH217" i="46"/>
  <c r="BJ217" i="46"/>
  <c r="BK217" i="46"/>
  <c r="AW217" i="46" s="1"/>
  <c r="AB218" i="46"/>
  <c r="AC218" i="46"/>
  <c r="AD218" i="46"/>
  <c r="AE218" i="46"/>
  <c r="AH218" i="46" s="1"/>
  <c r="AF218" i="46"/>
  <c r="AG218" i="46"/>
  <c r="AJ218" i="46"/>
  <c r="AM218" i="46"/>
  <c r="AN218" i="46"/>
  <c r="AP218" i="46"/>
  <c r="AR218" i="46" s="1"/>
  <c r="BB218" i="46"/>
  <c r="BI218" i="46" s="1"/>
  <c r="BD218" i="46"/>
  <c r="BE218" i="46"/>
  <c r="BG218" i="46"/>
  <c r="BH218" i="46"/>
  <c r="BJ218" i="46"/>
  <c r="BK218" i="46"/>
  <c r="AB219" i="46"/>
  <c r="AC219" i="46"/>
  <c r="AD219" i="46"/>
  <c r="AE219" i="46"/>
  <c r="AH219" i="46" s="1"/>
  <c r="AF219" i="46"/>
  <c r="AG219" i="46"/>
  <c r="AI219" i="46"/>
  <c r="AY219" i="46" s="1"/>
  <c r="AJ219" i="46"/>
  <c r="AM219" i="46"/>
  <c r="AN219" i="46"/>
  <c r="AP219" i="46"/>
  <c r="AR219" i="46" s="1"/>
  <c r="BB219" i="46"/>
  <c r="BI219" i="46" s="1"/>
  <c r="BD219" i="46"/>
  <c r="BE219" i="46"/>
  <c r="BG219" i="46"/>
  <c r="BH219" i="46"/>
  <c r="BJ219" i="46"/>
  <c r="BK219" i="46"/>
  <c r="BL219" i="46" s="1"/>
  <c r="AB220" i="46"/>
  <c r="AC220" i="46"/>
  <c r="AD220" i="46"/>
  <c r="AE220" i="46"/>
  <c r="AH220" i="46" s="1"/>
  <c r="AF220" i="46"/>
  <c r="AG220" i="46"/>
  <c r="AJ220" i="46"/>
  <c r="AM220" i="46"/>
  <c r="AN220" i="46"/>
  <c r="AP220" i="46"/>
  <c r="AR220" i="46" s="1"/>
  <c r="BB220" i="46"/>
  <c r="BI220" i="46" s="1"/>
  <c r="BD220" i="46"/>
  <c r="BE220" i="46"/>
  <c r="BG220" i="46"/>
  <c r="BH220" i="46"/>
  <c r="BJ220" i="46"/>
  <c r="BK220" i="46"/>
  <c r="AW220" i="46" s="1"/>
  <c r="AB221" i="46"/>
  <c r="AC221" i="46"/>
  <c r="AD221" i="46"/>
  <c r="AE221" i="46"/>
  <c r="AH221" i="46" s="1"/>
  <c r="AF221" i="46"/>
  <c r="AG221" i="46"/>
  <c r="AJ221" i="46"/>
  <c r="AM221" i="46"/>
  <c r="AN221" i="46"/>
  <c r="AP221" i="46"/>
  <c r="AR221" i="46" s="1"/>
  <c r="BB221" i="46"/>
  <c r="BI221" i="46" s="1"/>
  <c r="BD221" i="46"/>
  <c r="BE221" i="46"/>
  <c r="BG221" i="46"/>
  <c r="BH221" i="46"/>
  <c r="BJ221" i="46"/>
  <c r="BK221" i="46"/>
  <c r="AW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H223" i="46" s="1"/>
  <c r="AF223" i="46"/>
  <c r="AG223" i="46"/>
  <c r="AI223" i="46"/>
  <c r="AZ223" i="46" s="1"/>
  <c r="AJ223" i="46"/>
  <c r="AM223" i="46"/>
  <c r="AN223" i="46"/>
  <c r="AP223" i="46"/>
  <c r="AR223" i="46" s="1"/>
  <c r="BB223" i="46"/>
  <c r="BI223" i="46" s="1"/>
  <c r="BD223" i="46"/>
  <c r="BE223" i="46"/>
  <c r="BF223" i="46" s="1"/>
  <c r="BG223" i="46"/>
  <c r="BH223" i="46"/>
  <c r="BJ223" i="46"/>
  <c r="BK223" i="46"/>
  <c r="AB224" i="46"/>
  <c r="AC224" i="46"/>
  <c r="AD224" i="46"/>
  <c r="AE224" i="46"/>
  <c r="AH224" i="46" s="1"/>
  <c r="AF224" i="46"/>
  <c r="AG224" i="46"/>
  <c r="AI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F225" i="46" s="1"/>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H227" i="46" s="1"/>
  <c r="AF227" i="46"/>
  <c r="AG227" i="46"/>
  <c r="AJ227" i="46"/>
  <c r="AM227" i="46"/>
  <c r="AN227" i="46"/>
  <c r="AP227" i="46"/>
  <c r="AR227" i="46" s="1"/>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G228" i="46"/>
  <c r="BH228" i="46"/>
  <c r="BJ228" i="46"/>
  <c r="BK228" i="46"/>
  <c r="BL228" i="46" s="1"/>
  <c r="AB229" i="46"/>
  <c r="AC229" i="46"/>
  <c r="AD229" i="46"/>
  <c r="AE229" i="46"/>
  <c r="AH229" i="46" s="1"/>
  <c r="AF229" i="46"/>
  <c r="AG229" i="46"/>
  <c r="AJ229" i="46"/>
  <c r="AM229" i="46"/>
  <c r="AN229" i="46"/>
  <c r="AP229" i="46"/>
  <c r="AR229" i="46" s="1"/>
  <c r="BB229" i="46"/>
  <c r="BI229" i="46" s="1"/>
  <c r="BD229" i="46"/>
  <c r="BE229" i="46"/>
  <c r="BG229" i="46"/>
  <c r="BH229" i="46"/>
  <c r="BJ229" i="46"/>
  <c r="BK229" i="46"/>
  <c r="BL229" i="46"/>
  <c r="AB230" i="46"/>
  <c r="AC230" i="46"/>
  <c r="AD230" i="46"/>
  <c r="AE230" i="46"/>
  <c r="AH230" i="46" s="1"/>
  <c r="AF230" i="46"/>
  <c r="AG230" i="46"/>
  <c r="AJ230" i="46"/>
  <c r="AM230" i="46"/>
  <c r="AN230" i="46"/>
  <c r="AP230" i="46"/>
  <c r="AR230" i="46" s="1"/>
  <c r="BB230" i="46"/>
  <c r="BI230" i="46" s="1"/>
  <c r="BD230" i="46"/>
  <c r="BE230" i="46"/>
  <c r="BG230" i="46"/>
  <c r="BH230" i="46"/>
  <c r="BJ230" i="46"/>
  <c r="BK230" i="46"/>
  <c r="BL230" i="46" s="1"/>
  <c r="AB231" i="46"/>
  <c r="AC231" i="46"/>
  <c r="AD231" i="46"/>
  <c r="AE231" i="46"/>
  <c r="AH231" i="46" s="1"/>
  <c r="AF231" i="46"/>
  <c r="AG231" i="46"/>
  <c r="AJ231" i="46"/>
  <c r="AM231" i="46"/>
  <c r="AN231" i="46"/>
  <c r="AP231" i="46"/>
  <c r="AR231" i="46" s="1"/>
  <c r="BB231" i="46"/>
  <c r="BI231" i="46" s="1"/>
  <c r="BD231" i="46"/>
  <c r="BF231" i="46" s="1"/>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s="1"/>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H234" i="46"/>
  <c r="BJ234" i="46"/>
  <c r="BK234" i="46"/>
  <c r="BL234" i="46" s="1"/>
  <c r="AB235" i="46"/>
  <c r="AC235" i="46"/>
  <c r="AD235" i="46"/>
  <c r="AE235" i="46"/>
  <c r="AH235" i="46" s="1"/>
  <c r="AF235" i="46"/>
  <c r="AG235" i="46"/>
  <c r="AJ235" i="46"/>
  <c r="AM235" i="46"/>
  <c r="AN235" i="46"/>
  <c r="AP235" i="46"/>
  <c r="AR235" i="46" s="1"/>
  <c r="BB235" i="46"/>
  <c r="BI235" i="46" s="1"/>
  <c r="BD235" i="46"/>
  <c r="BE235" i="46"/>
  <c r="BG235" i="46"/>
  <c r="BH235" i="46"/>
  <c r="BJ235" i="46"/>
  <c r="BK235" i="46"/>
  <c r="BL235" i="46"/>
  <c r="AB236" i="46"/>
  <c r="AC236" i="46"/>
  <c r="AD236" i="46"/>
  <c r="AE236" i="46"/>
  <c r="AF236" i="46"/>
  <c r="AG236" i="46"/>
  <c r="AJ236" i="46"/>
  <c r="AM236" i="46"/>
  <c r="AN236" i="46"/>
  <c r="AP236" i="46"/>
  <c r="AR236" i="46" s="1"/>
  <c r="BB236" i="46"/>
  <c r="BD236" i="46"/>
  <c r="BE236" i="46"/>
  <c r="BG236" i="46"/>
  <c r="BH236" i="46"/>
  <c r="BI236" i="46"/>
  <c r="BJ236" i="46"/>
  <c r="BK236" i="46"/>
  <c r="BL236" i="46" s="1"/>
  <c r="AB237" i="46"/>
  <c r="AC237" i="46"/>
  <c r="AD237" i="46"/>
  <c r="AE237" i="46"/>
  <c r="AH237" i="46" s="1"/>
  <c r="AF237" i="46"/>
  <c r="AG237" i="46"/>
  <c r="AJ237" i="46"/>
  <c r="AM237" i="46"/>
  <c r="AN237" i="46"/>
  <c r="AP237" i="46"/>
  <c r="AR237" i="46" s="1"/>
  <c r="BB237" i="46"/>
  <c r="BI237" i="46" s="1"/>
  <c r="BD237" i="46"/>
  <c r="BE237" i="46"/>
  <c r="BG237" i="46"/>
  <c r="BH237" i="46"/>
  <c r="BJ237" i="46"/>
  <c r="BK237" i="46"/>
  <c r="BL237" i="46"/>
  <c r="AB238" i="46"/>
  <c r="AC238" i="46"/>
  <c r="AD238" i="46"/>
  <c r="AE238" i="46"/>
  <c r="AH238" i="46" s="1"/>
  <c r="AF238" i="46"/>
  <c r="AG238" i="46"/>
  <c r="AJ238" i="46"/>
  <c r="AM238" i="46"/>
  <c r="AN238" i="46"/>
  <c r="AP238" i="46"/>
  <c r="AR238" i="46" s="1"/>
  <c r="BB238" i="46"/>
  <c r="BD238" i="46"/>
  <c r="BE238" i="46"/>
  <c r="BG238" i="46"/>
  <c r="BH238" i="46"/>
  <c r="BI238" i="46"/>
  <c r="BJ238" i="46"/>
  <c r="BK238" i="46"/>
  <c r="BL238" i="46" s="1"/>
  <c r="AB239" i="46"/>
  <c r="AC239" i="46"/>
  <c r="AD239" i="46"/>
  <c r="AE239" i="46"/>
  <c r="AH239" i="46" s="1"/>
  <c r="AF239" i="46"/>
  <c r="AG239" i="46"/>
  <c r="AJ239" i="46"/>
  <c r="AM239" i="46"/>
  <c r="AN239" i="46"/>
  <c r="AP239" i="46"/>
  <c r="AR239" i="46" s="1"/>
  <c r="BB239" i="46"/>
  <c r="BI239" i="46" s="1"/>
  <c r="BD239" i="46"/>
  <c r="BE239" i="46"/>
  <c r="BF239" i="46"/>
  <c r="BG239" i="46"/>
  <c r="BH239" i="46"/>
  <c r="BJ239" i="46"/>
  <c r="BK239" i="46"/>
  <c r="AB240" i="46"/>
  <c r="AC240" i="46"/>
  <c r="AD240" i="46"/>
  <c r="AE240" i="46"/>
  <c r="AF240" i="46"/>
  <c r="AG240" i="46"/>
  <c r="AJ240" i="46"/>
  <c r="AM240" i="46"/>
  <c r="AN240" i="46"/>
  <c r="AP240" i="46"/>
  <c r="AR240" i="46" s="1"/>
  <c r="BB240" i="46"/>
  <c r="BI240" i="46" s="1"/>
  <c r="BD240" i="46"/>
  <c r="BE240" i="46"/>
  <c r="BG240" i="46"/>
  <c r="BH240" i="46"/>
  <c r="BJ240" i="46"/>
  <c r="BK240" i="46"/>
  <c r="BL240" i="46" s="1"/>
  <c r="AB241" i="46"/>
  <c r="AC241" i="46"/>
  <c r="AD241" i="46"/>
  <c r="AE241" i="46"/>
  <c r="AH241" i="46" s="1"/>
  <c r="AF241" i="46"/>
  <c r="AG241" i="46"/>
  <c r="AJ241" i="46"/>
  <c r="AM241" i="46"/>
  <c r="AN241" i="46"/>
  <c r="AP241" i="46"/>
  <c r="AR241" i="46" s="1"/>
  <c r="BB241" i="46"/>
  <c r="BI241" i="46" s="1"/>
  <c r="BD241" i="46"/>
  <c r="BE241" i="46"/>
  <c r="BF241" i="46" s="1"/>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G242" i="46"/>
  <c r="BH242" i="46"/>
  <c r="BJ242" i="46"/>
  <c r="BK242" i="46"/>
  <c r="BL242" i="46" s="1"/>
  <c r="AB243" i="46"/>
  <c r="AC243" i="46"/>
  <c r="AD243" i="46"/>
  <c r="AE243" i="46"/>
  <c r="AH243" i="46" s="1"/>
  <c r="AF243" i="46"/>
  <c r="AG243" i="46"/>
  <c r="AI243" i="46"/>
  <c r="AZ243" i="46" s="1"/>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D244" i="46"/>
  <c r="BE244" i="46"/>
  <c r="BG244" i="46"/>
  <c r="BH244" i="46"/>
  <c r="BI244" i="46"/>
  <c r="BJ244" i="46"/>
  <c r="BK244" i="46"/>
  <c r="BL244" i="46" s="1"/>
  <c r="AB245" i="46"/>
  <c r="AC245" i="46"/>
  <c r="AD245" i="46"/>
  <c r="AE245" i="46"/>
  <c r="AH245" i="46" s="1"/>
  <c r="AF245" i="46"/>
  <c r="AG245" i="46"/>
  <c r="AJ245" i="46"/>
  <c r="AM245" i="46"/>
  <c r="AN245" i="46"/>
  <c r="AP245" i="46"/>
  <c r="AR245" i="46" s="1"/>
  <c r="BB245" i="46"/>
  <c r="BI245" i="46" s="1"/>
  <c r="BD245" i="46"/>
  <c r="BE245" i="46"/>
  <c r="BG245" i="46"/>
  <c r="BH245" i="46"/>
  <c r="BJ245" i="46"/>
  <c r="BK245" i="46"/>
  <c r="BL245" i="46"/>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F247" i="46" s="1"/>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s="1"/>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H250" i="46"/>
  <c r="BJ250" i="46"/>
  <c r="BK250" i="46"/>
  <c r="BL250" i="46" s="1"/>
  <c r="AB251" i="46"/>
  <c r="AC251" i="46"/>
  <c r="AD251" i="46"/>
  <c r="AE251" i="46"/>
  <c r="AH251" i="46" s="1"/>
  <c r="AF251" i="46"/>
  <c r="AG251" i="46"/>
  <c r="AJ251" i="46"/>
  <c r="AM251" i="46"/>
  <c r="AN251" i="46"/>
  <c r="AP251" i="46"/>
  <c r="AR251" i="46" s="1"/>
  <c r="BB251" i="46"/>
  <c r="BI251" i="46" s="1"/>
  <c r="BD251" i="46"/>
  <c r="BE251" i="46"/>
  <c r="BG251" i="46"/>
  <c r="BH251" i="46"/>
  <c r="BJ251" i="46"/>
  <c r="BK251" i="46"/>
  <c r="BL251" i="46"/>
  <c r="AB252" i="46"/>
  <c r="AC252" i="46"/>
  <c r="AD252" i="46"/>
  <c r="AE252" i="46"/>
  <c r="AF252" i="46"/>
  <c r="AG252" i="46"/>
  <c r="AJ252" i="46"/>
  <c r="AM252" i="46"/>
  <c r="AN252" i="46"/>
  <c r="AP252" i="46"/>
  <c r="AR252" i="46" s="1"/>
  <c r="BB252" i="46"/>
  <c r="BD252" i="46"/>
  <c r="BE252" i="46"/>
  <c r="BG252" i="46"/>
  <c r="BH252" i="46"/>
  <c r="BI252" i="46"/>
  <c r="BJ252" i="46"/>
  <c r="BK252" i="46"/>
  <c r="BL252" i="46" s="1"/>
  <c r="AB253" i="46"/>
  <c r="AC253" i="46"/>
  <c r="AD253" i="46"/>
  <c r="AE253" i="46"/>
  <c r="AH253" i="46" s="1"/>
  <c r="AF253" i="46"/>
  <c r="AG253" i="46"/>
  <c r="AJ253" i="46"/>
  <c r="AM253" i="46"/>
  <c r="AN253" i="46"/>
  <c r="AP253" i="46"/>
  <c r="AR253" i="46" s="1"/>
  <c r="BB253" i="46"/>
  <c r="BI253" i="46" s="1"/>
  <c r="BD253" i="46"/>
  <c r="BE253" i="46"/>
  <c r="BG253" i="46"/>
  <c r="BH253" i="46"/>
  <c r="BJ253" i="46"/>
  <c r="BK253" i="46"/>
  <c r="BL253" i="46"/>
  <c r="AB254" i="46"/>
  <c r="AC254" i="46"/>
  <c r="AD254" i="46"/>
  <c r="AE254" i="46"/>
  <c r="AH254" i="46" s="1"/>
  <c r="AF254" i="46"/>
  <c r="AG254" i="46"/>
  <c r="AJ254" i="46"/>
  <c r="AM254" i="46"/>
  <c r="AN254" i="46"/>
  <c r="AP254" i="46"/>
  <c r="AR254" i="46" s="1"/>
  <c r="BB254" i="46"/>
  <c r="BD254" i="46"/>
  <c r="BE254" i="46"/>
  <c r="BG254" i="46"/>
  <c r="BH254" i="46"/>
  <c r="BI254" i="46"/>
  <c r="BJ254" i="46"/>
  <c r="BK254" i="46"/>
  <c r="BL254" i="46" s="1"/>
  <c r="AB255" i="46"/>
  <c r="AC255" i="46"/>
  <c r="AD255" i="46"/>
  <c r="AE255" i="46"/>
  <c r="AH255" i="46" s="1"/>
  <c r="AF255" i="46"/>
  <c r="AG255" i="46"/>
  <c r="AJ255" i="46"/>
  <c r="AM255" i="46"/>
  <c r="AN255" i="46"/>
  <c r="AP255" i="46"/>
  <c r="AR255" i="46" s="1"/>
  <c r="BB255" i="46"/>
  <c r="BI255" i="46" s="1"/>
  <c r="BD255" i="46"/>
  <c r="BE255" i="46"/>
  <c r="BF255" i="46"/>
  <c r="BG255" i="46"/>
  <c r="BH255" i="46"/>
  <c r="BJ255" i="46"/>
  <c r="BK255" i="46"/>
  <c r="AB256" i="46"/>
  <c r="AC256" i="46"/>
  <c r="AD256" i="46"/>
  <c r="AE256" i="46"/>
  <c r="AF256" i="46"/>
  <c r="AG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F259" i="46"/>
  <c r="AG259" i="46"/>
  <c r="AH259" i="46"/>
  <c r="AI259" i="46"/>
  <c r="BA259" i="46" s="1"/>
  <c r="AJ259" i="46"/>
  <c r="AS259" i="46" s="1"/>
  <c r="AX259" i="46" s="1"/>
  <c r="AM259" i="46"/>
  <c r="AN259" i="46"/>
  <c r="AP259" i="46"/>
  <c r="AR259" i="46" s="1"/>
  <c r="AZ259" i="46"/>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I261" i="46" s="1"/>
  <c r="AF261" i="46"/>
  <c r="AG261" i="46"/>
  <c r="AH261" i="46"/>
  <c r="AJ261" i="46"/>
  <c r="AM261" i="46"/>
  <c r="AN261" i="46"/>
  <c r="AP261" i="46"/>
  <c r="AR261" i="46"/>
  <c r="BB261" i="46"/>
  <c r="BI261" i="46" s="1"/>
  <c r="BD261" i="46"/>
  <c r="BE261" i="46"/>
  <c r="BF261" i="46" s="1"/>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H263" i="46"/>
  <c r="BJ263" i="46"/>
  <c r="BK263" i="46"/>
  <c r="AB264" i="46"/>
  <c r="AC264" i="46"/>
  <c r="AD264" i="46"/>
  <c r="AE264" i="46"/>
  <c r="AH264" i="46" s="1"/>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H267" i="46" s="1"/>
  <c r="AF267" i="46"/>
  <c r="AG267" i="46"/>
  <c r="AI267" i="46"/>
  <c r="AZ267" i="46" s="1"/>
  <c r="AJ267" i="46"/>
  <c r="AM267" i="46"/>
  <c r="AN267" i="46"/>
  <c r="AP267" i="46"/>
  <c r="AR267" i="46" s="1"/>
  <c r="BB267" i="46"/>
  <c r="BI267" i="46" s="1"/>
  <c r="BD267" i="46"/>
  <c r="BE267" i="46"/>
  <c r="BF267" i="46" s="1"/>
  <c r="BG267" i="46"/>
  <c r="BH267" i="46"/>
  <c r="BJ267" i="46"/>
  <c r="BK267" i="46"/>
  <c r="AY261" i="46" l="1"/>
  <c r="BA261" i="46"/>
  <c r="AV261" i="46"/>
  <c r="AZ261" i="46"/>
  <c r="AY259" i="46"/>
  <c r="AW191" i="46"/>
  <c r="AW144" i="46"/>
  <c r="AW126" i="46"/>
  <c r="AW123" i="46"/>
  <c r="AW110" i="46"/>
  <c r="AW106" i="46"/>
  <c r="AW102" i="46"/>
  <c r="AZ92" i="46"/>
  <c r="AS261" i="46"/>
  <c r="AX261" i="46" s="1"/>
  <c r="AY267" i="46"/>
  <c r="AV259" i="46"/>
  <c r="AW267" i="46"/>
  <c r="BF265" i="46"/>
  <c r="BF259" i="46"/>
  <c r="AY223" i="46"/>
  <c r="AZ219" i="46"/>
  <c r="AZ215" i="46"/>
  <c r="AZ211" i="46"/>
  <c r="AZ207" i="46"/>
  <c r="AZ203" i="46"/>
  <c r="AZ199" i="46"/>
  <c r="AI197" i="46"/>
  <c r="AZ197" i="46" s="1"/>
  <c r="BL195" i="46"/>
  <c r="AW180" i="46"/>
  <c r="BF172" i="46"/>
  <c r="AW164" i="46"/>
  <c r="BF156" i="46"/>
  <c r="AW148" i="46"/>
  <c r="AW135" i="46"/>
  <c r="AW129" i="46"/>
  <c r="AW116" i="46"/>
  <c r="AW113" i="46"/>
  <c r="BF94" i="46"/>
  <c r="AV92" i="46"/>
  <c r="BL89" i="46"/>
  <c r="AI87" i="46"/>
  <c r="BA87" i="46" s="1"/>
  <c r="AW85" i="46"/>
  <c r="AW81" i="46"/>
  <c r="BF79" i="46"/>
  <c r="AI264" i="46"/>
  <c r="AI251" i="46"/>
  <c r="AI235" i="46"/>
  <c r="BF226" i="46"/>
  <c r="BF221" i="46"/>
  <c r="AW219" i="46"/>
  <c r="BF217" i="46"/>
  <c r="AW215" i="46"/>
  <c r="BF213" i="46"/>
  <c r="AW211" i="46"/>
  <c r="BF209" i="46"/>
  <c r="AW207" i="46"/>
  <c r="BF205" i="46"/>
  <c r="AW203" i="46"/>
  <c r="BF201" i="46"/>
  <c r="AW199" i="46"/>
  <c r="BF197" i="46"/>
  <c r="BL174" i="46"/>
  <c r="AW122" i="46"/>
  <c r="AW119" i="46"/>
  <c r="BF87" i="46"/>
  <c r="AW158" i="46"/>
  <c r="AW128" i="46"/>
  <c r="AW125" i="46"/>
  <c r="AW112" i="46"/>
  <c r="AW109" i="46"/>
  <c r="AW105" i="46"/>
  <c r="AW101" i="46"/>
  <c r="AI73" i="46"/>
  <c r="BA73" i="46" s="1"/>
  <c r="AV45" i="46"/>
  <c r="AI253" i="46"/>
  <c r="AY243" i="46"/>
  <c r="BF242" i="46"/>
  <c r="AI237" i="46"/>
  <c r="BF191" i="46"/>
  <c r="AW178" i="46"/>
  <c r="BF176" i="46"/>
  <c r="AW168" i="46"/>
  <c r="AW162" i="46"/>
  <c r="BF160" i="46"/>
  <c r="AW152" i="46"/>
  <c r="AW146" i="46"/>
  <c r="AI144" i="46"/>
  <c r="AW142" i="46"/>
  <c r="AW138" i="46"/>
  <c r="AW134" i="46"/>
  <c r="AW131" i="46"/>
  <c r="BL121" i="46"/>
  <c r="AW118" i="46"/>
  <c r="AW115" i="46"/>
  <c r="AW83" i="46"/>
  <c r="AI81" i="46"/>
  <c r="BA81" i="46" s="1"/>
  <c r="AW75" i="46"/>
  <c r="AW94" i="46"/>
  <c r="BF92" i="46"/>
  <c r="AW91" i="46"/>
  <c r="AI89" i="46"/>
  <c r="BA89" i="46" s="1"/>
  <c r="BL87" i="46"/>
  <c r="BF81" i="46"/>
  <c r="AI47" i="46"/>
  <c r="BF25" i="46"/>
  <c r="BA45" i="46"/>
  <c r="BF41" i="46"/>
  <c r="BA39" i="46"/>
  <c r="BF59" i="46"/>
  <c r="AI57" i="46"/>
  <c r="BA57" i="46" s="1"/>
  <c r="BF53" i="46"/>
  <c r="BA51" i="46"/>
  <c r="AH256" i="46"/>
  <c r="AI256" i="46"/>
  <c r="BA253" i="46"/>
  <c r="AV253" i="46"/>
  <c r="BA251" i="46"/>
  <c r="AV251" i="46"/>
  <c r="AI245" i="46"/>
  <c r="AH240" i="46"/>
  <c r="AI240" i="46"/>
  <c r="AI229" i="46"/>
  <c r="AS229" i="46" s="1"/>
  <c r="AI227" i="46"/>
  <c r="AS227" i="46" s="1"/>
  <c r="BA267" i="46"/>
  <c r="AV267" i="46"/>
  <c r="BF258" i="46"/>
  <c r="AH248" i="46"/>
  <c r="AI248" i="46"/>
  <c r="BA243" i="46"/>
  <c r="AV243" i="46"/>
  <c r="AH232" i="46"/>
  <c r="AI232" i="46"/>
  <c r="BF253" i="46"/>
  <c r="AS253" i="46"/>
  <c r="AX253" i="46" s="1"/>
  <c r="BF252" i="46"/>
  <c r="BF251" i="46"/>
  <c r="AS251" i="46"/>
  <c r="AX251" i="46" s="1"/>
  <c r="BF245" i="46"/>
  <c r="AS245" i="46"/>
  <c r="AX245" i="46" s="1"/>
  <c r="BF244" i="46"/>
  <c r="BF243" i="46"/>
  <c r="AS243" i="46"/>
  <c r="AX243" i="46" s="1"/>
  <c r="BF237" i="46"/>
  <c r="BF236" i="46"/>
  <c r="BF235" i="46"/>
  <c r="AS235" i="46"/>
  <c r="AX235" i="46" s="1"/>
  <c r="BF229" i="46"/>
  <c r="BF228" i="46"/>
  <c r="BF227" i="46"/>
  <c r="BA223" i="46"/>
  <c r="AV223" i="46"/>
  <c r="BL221" i="46"/>
  <c r="AI221" i="46"/>
  <c r="BF219" i="46"/>
  <c r="AV219" i="46"/>
  <c r="AW218" i="46"/>
  <c r="BL217" i="46"/>
  <c r="AI217" i="46"/>
  <c r="BF215" i="46"/>
  <c r="AV215" i="46"/>
  <c r="AW214" i="46"/>
  <c r="BL213" i="46"/>
  <c r="AI213" i="46"/>
  <c r="BF211" i="46"/>
  <c r="AV211" i="46"/>
  <c r="AW210" i="46"/>
  <c r="BL209" i="46"/>
  <c r="AI209" i="46"/>
  <c r="BF207" i="46"/>
  <c r="AV207" i="46"/>
  <c r="AW206" i="46"/>
  <c r="BL205" i="46"/>
  <c r="AI205" i="46"/>
  <c r="BF203" i="46"/>
  <c r="AV203" i="46"/>
  <c r="AW202" i="46"/>
  <c r="BL201" i="46"/>
  <c r="AI201" i="46"/>
  <c r="BF199" i="46"/>
  <c r="AV199" i="46"/>
  <c r="AW198" i="46"/>
  <c r="BL197" i="46"/>
  <c r="BF195" i="46"/>
  <c r="AW193" i="46"/>
  <c r="BF193" i="46"/>
  <c r="AI193" i="46"/>
  <c r="AZ193" i="46" s="1"/>
  <c r="BL191" i="46"/>
  <c r="AW190" i="46"/>
  <c r="BL189" i="46"/>
  <c r="BF187" i="46"/>
  <c r="BF185" i="46"/>
  <c r="BL180" i="46"/>
  <c r="BF178" i="46"/>
  <c r="BL172" i="46"/>
  <c r="BF170" i="46"/>
  <c r="BL164" i="46"/>
  <c r="BF162" i="46"/>
  <c r="BL156" i="46"/>
  <c r="BF154" i="46"/>
  <c r="BF152" i="46"/>
  <c r="BL148" i="46"/>
  <c r="BF146" i="46"/>
  <c r="BF144" i="46"/>
  <c r="BL142" i="46"/>
  <c r="AI142" i="46"/>
  <c r="BA142" i="46" s="1"/>
  <c r="AW140" i="46"/>
  <c r="AI140" i="46"/>
  <c r="AS140" i="46" s="1"/>
  <c r="BF134" i="46"/>
  <c r="BF131" i="46"/>
  <c r="AI131" i="46"/>
  <c r="BF127" i="46"/>
  <c r="AI127" i="46"/>
  <c r="BF123" i="46"/>
  <c r="AI123" i="46"/>
  <c r="AY123" i="46" s="1"/>
  <c r="BF119" i="46"/>
  <c r="AI119" i="46"/>
  <c r="BF115" i="46"/>
  <c r="AI115" i="46"/>
  <c r="BF111" i="46"/>
  <c r="AI111" i="46"/>
  <c r="AH107" i="46"/>
  <c r="AI107" i="46"/>
  <c r="AY107" i="46" s="1"/>
  <c r="AV105" i="46"/>
  <c r="BA105" i="46"/>
  <c r="AW103" i="46"/>
  <c r="BL103" i="46"/>
  <c r="AI183" i="46"/>
  <c r="AS183" i="46" s="1"/>
  <c r="BF174" i="46"/>
  <c r="BF166" i="46"/>
  <c r="BF158" i="46"/>
  <c r="BL138" i="46"/>
  <c r="AI138" i="46"/>
  <c r="BF136" i="46"/>
  <c r="BF133" i="46"/>
  <c r="AI133" i="46"/>
  <c r="BA133" i="46" s="1"/>
  <c r="BF129" i="46"/>
  <c r="AI129" i="46"/>
  <c r="AY129" i="46" s="1"/>
  <c r="BF125" i="46"/>
  <c r="AI125" i="46"/>
  <c r="AZ125" i="46" s="1"/>
  <c r="BF121" i="46"/>
  <c r="AI121" i="46"/>
  <c r="BF117" i="46"/>
  <c r="AI117" i="46"/>
  <c r="AS117" i="46" s="1"/>
  <c r="AX117" i="46" s="1"/>
  <c r="BF113" i="46"/>
  <c r="AI113" i="46"/>
  <c r="AY113" i="46" s="1"/>
  <c r="BF109" i="46"/>
  <c r="AI109" i="46"/>
  <c r="AZ109" i="46" s="1"/>
  <c r="AW107" i="46"/>
  <c r="BL107" i="46"/>
  <c r="AH103" i="46"/>
  <c r="AI103" i="46"/>
  <c r="AV101" i="46"/>
  <c r="BA101" i="46"/>
  <c r="BF107" i="46"/>
  <c r="AW104" i="46"/>
  <c r="BF103" i="46"/>
  <c r="AW100" i="46"/>
  <c r="BL99" i="46"/>
  <c r="BF99" i="46"/>
  <c r="AW98" i="46"/>
  <c r="BF98" i="46"/>
  <c r="AI98" i="46"/>
  <c r="AY98" i="46" s="1"/>
  <c r="BL96" i="46"/>
  <c r="AW95" i="46"/>
  <c r="BL94" i="46"/>
  <c r="AI94" i="46"/>
  <c r="BA92" i="46"/>
  <c r="AS92" i="46"/>
  <c r="BF91" i="46"/>
  <c r="AI91" i="46"/>
  <c r="AZ91" i="46" s="1"/>
  <c r="BL85" i="46"/>
  <c r="BF85" i="46"/>
  <c r="AI85" i="46"/>
  <c r="BA85" i="46" s="1"/>
  <c r="BL83" i="46"/>
  <c r="BF83" i="46"/>
  <c r="AI83" i="46"/>
  <c r="BA83" i="46" s="1"/>
  <c r="AW79" i="46"/>
  <c r="AI79" i="46"/>
  <c r="AY79" i="46" s="1"/>
  <c r="BL77" i="46"/>
  <c r="BF77" i="46"/>
  <c r="AI77" i="46"/>
  <c r="BA77" i="46" s="1"/>
  <c r="BF67" i="46"/>
  <c r="AP59" i="46"/>
  <c r="AR59" i="46" s="1"/>
  <c r="AI59" i="46"/>
  <c r="BA59" i="46" s="1"/>
  <c r="AY51" i="46"/>
  <c r="AP48" i="46"/>
  <c r="AR48" i="46" s="1"/>
  <c r="AY47" i="46"/>
  <c r="AY45" i="46"/>
  <c r="BF44" i="46"/>
  <c r="AP40" i="46"/>
  <c r="AR40" i="46" s="1"/>
  <c r="AY39" i="46"/>
  <c r="AP38" i="46"/>
  <c r="AR38" i="46" s="1"/>
  <c r="AI36" i="46"/>
  <c r="BA36" i="46" s="1"/>
  <c r="BF34" i="46"/>
  <c r="AI34" i="46"/>
  <c r="BA34" i="46" s="1"/>
  <c r="AI65" i="46"/>
  <c r="BA65" i="46" s="1"/>
  <c r="BF71" i="46"/>
  <c r="AP71" i="46"/>
  <c r="AR71" i="46" s="1"/>
  <c r="AI71" i="46"/>
  <c r="BA71" i="46" s="1"/>
  <c r="BF69" i="46"/>
  <c r="AP69" i="46"/>
  <c r="AR69" i="46" s="1"/>
  <c r="AI69" i="46"/>
  <c r="AS69" i="46" s="1"/>
  <c r="AX69" i="46" s="1"/>
  <c r="AW69" i="46" s="1"/>
  <c r="AH67" i="46"/>
  <c r="AP67" i="46" s="1"/>
  <c r="AR67" i="46" s="1"/>
  <c r="BF63" i="46"/>
  <c r="AP63" i="46"/>
  <c r="AR63" i="46" s="1"/>
  <c r="AI63" i="46"/>
  <c r="BF61" i="46"/>
  <c r="AP61" i="46"/>
  <c r="AR61" i="46" s="1"/>
  <c r="AI61" i="46"/>
  <c r="BA61" i="46" s="1"/>
  <c r="BF55" i="46"/>
  <c r="AP54" i="46"/>
  <c r="AR54" i="46" s="1"/>
  <c r="AI54" i="46"/>
  <c r="AP53" i="46"/>
  <c r="AR53" i="46" s="1"/>
  <c r="AI53" i="46"/>
  <c r="BF51" i="46"/>
  <c r="AS51" i="46"/>
  <c r="BF50" i="46"/>
  <c r="BF49" i="46"/>
  <c r="BF47" i="46"/>
  <c r="BF46" i="46"/>
  <c r="BF45" i="46"/>
  <c r="AS45" i="46"/>
  <c r="AP42" i="46"/>
  <c r="AR42" i="46" s="1"/>
  <c r="AI42" i="46"/>
  <c r="AV42" i="46" s="1"/>
  <c r="BF39" i="46"/>
  <c r="AS39" i="46"/>
  <c r="AK39" i="46" s="1"/>
  <c r="AO39" i="46" s="1"/>
  <c r="AI32" i="46"/>
  <c r="BF36" i="46"/>
  <c r="BF32" i="46"/>
  <c r="BF38" i="46"/>
  <c r="AZ32" i="46"/>
  <c r="BF30" i="46"/>
  <c r="BA32" i="46"/>
  <c r="AS32" i="46"/>
  <c r="BF28" i="46"/>
  <c r="AI26" i="46"/>
  <c r="BA26" i="46" s="1"/>
  <c r="BF29" i="46"/>
  <c r="AI29" i="46"/>
  <c r="AS29" i="46" s="1"/>
  <c r="AI25" i="46"/>
  <c r="AZ25" i="46" s="1"/>
  <c r="BF21" i="46"/>
  <c r="BF20" i="46"/>
  <c r="BF19" i="46"/>
  <c r="BF35" i="46"/>
  <c r="BF33" i="46"/>
  <c r="BF31" i="46"/>
  <c r="BA29" i="46"/>
  <c r="BF27" i="46"/>
  <c r="AI27" i="46"/>
  <c r="BF23" i="46"/>
  <c r="AI23" i="46"/>
  <c r="AI22" i="46"/>
  <c r="AI21" i="46"/>
  <c r="AS21" i="46" s="1"/>
  <c r="AI20" i="46"/>
  <c r="AZ20" i="46" s="1"/>
  <c r="AI19" i="46"/>
  <c r="AZ19" i="46" s="1"/>
  <c r="BF37" i="46"/>
  <c r="BL267" i="46"/>
  <c r="AS267" i="46"/>
  <c r="AX267" i="46" s="1"/>
  <c r="BF266" i="46"/>
  <c r="AI265" i="46"/>
  <c r="AS265" i="46" s="1"/>
  <c r="AY264" i="46"/>
  <c r="AS264" i="46"/>
  <c r="AK264" i="46" s="1"/>
  <c r="AO264" i="46" s="1"/>
  <c r="BA264" i="46"/>
  <c r="AI263" i="46"/>
  <c r="AH260" i="46"/>
  <c r="AI260" i="46"/>
  <c r="AI257" i="46"/>
  <c r="AS257" i="46" s="1"/>
  <c r="AY256" i="46"/>
  <c r="AS256" i="46"/>
  <c r="AK256" i="46" s="1"/>
  <c r="AO256" i="46" s="1"/>
  <c r="BA256" i="46"/>
  <c r="AI255" i="46"/>
  <c r="AS255" i="46" s="1"/>
  <c r="AH252" i="46"/>
  <c r="AI252" i="46"/>
  <c r="AI249" i="46"/>
  <c r="AY248" i="46"/>
  <c r="AS248" i="46"/>
  <c r="BA248" i="46"/>
  <c r="AI247" i="46"/>
  <c r="AS247" i="46" s="1"/>
  <c r="AH244" i="46"/>
  <c r="AI244" i="46"/>
  <c r="AI241" i="46"/>
  <c r="AS241" i="46" s="1"/>
  <c r="AY240" i="46"/>
  <c r="AS240" i="46"/>
  <c r="BA240" i="46"/>
  <c r="AI239" i="46"/>
  <c r="AS239" i="46" s="1"/>
  <c r="AH236" i="46"/>
  <c r="AI236" i="46"/>
  <c r="AZ236" i="46" s="1"/>
  <c r="AI233" i="46"/>
  <c r="AY232" i="46"/>
  <c r="AS232" i="46"/>
  <c r="BA232" i="46"/>
  <c r="AI231" i="46"/>
  <c r="AH228" i="46"/>
  <c r="AI228" i="46"/>
  <c r="AV228" i="46" s="1"/>
  <c r="AI225" i="46"/>
  <c r="AS225" i="46" s="1"/>
  <c r="AY224" i="46"/>
  <c r="AS224" i="46"/>
  <c r="BA224" i="46"/>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H177" i="46"/>
  <c r="AI177" i="46"/>
  <c r="AS177" i="46" s="1"/>
  <c r="AI176" i="46"/>
  <c r="AH173" i="46"/>
  <c r="AI173" i="46"/>
  <c r="AI172" i="46"/>
  <c r="AS172" i="46" s="1"/>
  <c r="AH169" i="46"/>
  <c r="AI169" i="46"/>
  <c r="AI168" i="46"/>
  <c r="AH165" i="46"/>
  <c r="AI165" i="46"/>
  <c r="AI164" i="46"/>
  <c r="AH161" i="46"/>
  <c r="AI161" i="46"/>
  <c r="AS161" i="46" s="1"/>
  <c r="AI160" i="46"/>
  <c r="AH157" i="46"/>
  <c r="AI157" i="46"/>
  <c r="AI156" i="46"/>
  <c r="AH153" i="46"/>
  <c r="AI153" i="46"/>
  <c r="AI152" i="46"/>
  <c r="AH149" i="46"/>
  <c r="AI149" i="46"/>
  <c r="AZ149" i="46" s="1"/>
  <c r="AI148" i="46"/>
  <c r="AH145" i="46"/>
  <c r="AI145" i="46"/>
  <c r="BF264" i="46"/>
  <c r="AS263" i="46"/>
  <c r="AX263" i="46" s="1"/>
  <c r="BF262" i="46"/>
  <c r="AW260" i="46"/>
  <c r="AW259" i="46"/>
  <c r="BF256" i="46"/>
  <c r="BF254" i="46"/>
  <c r="AW252" i="46"/>
  <c r="AW251" i="46"/>
  <c r="AS249" i="46"/>
  <c r="AX249" i="46" s="1"/>
  <c r="BF248" i="46"/>
  <c r="BF246" i="46"/>
  <c r="AW244" i="46"/>
  <c r="AW243" i="46"/>
  <c r="BF240" i="46"/>
  <c r="BF238" i="46"/>
  <c r="AW236" i="46"/>
  <c r="AW235" i="46"/>
  <c r="AS233" i="46"/>
  <c r="AX233" i="46" s="1"/>
  <c r="BF232" i="46"/>
  <c r="AS231" i="46"/>
  <c r="AX231" i="46" s="1"/>
  <c r="BF230" i="46"/>
  <c r="AW229" i="46"/>
  <c r="AW228" i="46"/>
  <c r="AW227" i="46"/>
  <c r="BF224" i="46"/>
  <c r="AS223" i="46"/>
  <c r="AX223" i="46" s="1"/>
  <c r="BF222" i="46"/>
  <c r="BA221" i="46"/>
  <c r="AS221" i="46"/>
  <c r="AX221" i="46" s="1"/>
  <c r="BF220" i="46"/>
  <c r="AI220" i="46"/>
  <c r="BA219" i="46"/>
  <c r="AS219" i="46"/>
  <c r="AX219" i="46" s="1"/>
  <c r="BF218" i="46"/>
  <c r="AI218" i="46"/>
  <c r="BA217" i="46"/>
  <c r="AS217" i="46"/>
  <c r="AX217" i="46" s="1"/>
  <c r="BF216" i="46"/>
  <c r="AI216" i="46"/>
  <c r="BA215" i="46"/>
  <c r="AS215" i="46"/>
  <c r="AX215" i="46" s="1"/>
  <c r="BF214" i="46"/>
  <c r="AI214" i="46"/>
  <c r="BA213" i="46"/>
  <c r="AS213" i="46"/>
  <c r="AX213" i="46" s="1"/>
  <c r="BF212" i="46"/>
  <c r="AI212" i="46"/>
  <c r="BA211" i="46"/>
  <c r="AS211" i="46"/>
  <c r="AX211" i="46" s="1"/>
  <c r="BF210" i="46"/>
  <c r="AI210" i="46"/>
  <c r="BA209" i="46"/>
  <c r="AS209" i="46"/>
  <c r="AX209" i="46" s="1"/>
  <c r="BF208" i="46"/>
  <c r="AI208" i="46"/>
  <c r="BA207" i="46"/>
  <c r="AS207" i="46"/>
  <c r="AX207" i="46" s="1"/>
  <c r="BF206" i="46"/>
  <c r="AI206" i="46"/>
  <c r="BA205" i="46"/>
  <c r="AS205" i="46"/>
  <c r="AX205" i="46" s="1"/>
  <c r="BF204" i="46"/>
  <c r="AI204" i="46"/>
  <c r="BA203" i="46"/>
  <c r="AS203" i="46"/>
  <c r="AX203" i="46" s="1"/>
  <c r="BF202" i="46"/>
  <c r="AI202" i="46"/>
  <c r="BA201" i="46"/>
  <c r="AS201" i="46"/>
  <c r="AX201" i="46" s="1"/>
  <c r="BF200" i="46"/>
  <c r="AI200" i="46"/>
  <c r="BA199" i="46"/>
  <c r="AS199" i="46"/>
  <c r="AX199" i="46" s="1"/>
  <c r="AV197" i="46"/>
  <c r="AW196" i="46"/>
  <c r="AH196" i="46"/>
  <c r="AI196" i="46"/>
  <c r="AZ196" i="46" s="1"/>
  <c r="AI195" i="46"/>
  <c r="AS195" i="46" s="1"/>
  <c r="AV193" i="46"/>
  <c r="AW192" i="46"/>
  <c r="AH192" i="46"/>
  <c r="AI192" i="46"/>
  <c r="AI191" i="46"/>
  <c r="AS191" i="46" s="1"/>
  <c r="AV189" i="46"/>
  <c r="AW188" i="46"/>
  <c r="AH188" i="46"/>
  <c r="AI188" i="46"/>
  <c r="AI187" i="46"/>
  <c r="AS187" i="46" s="1"/>
  <c r="AI184" i="46"/>
  <c r="AY183" i="46"/>
  <c r="BA183" i="46"/>
  <c r="AI182" i="46"/>
  <c r="AS182" i="46" s="1"/>
  <c r="AH179" i="46"/>
  <c r="AI179" i="46"/>
  <c r="AI178" i="46"/>
  <c r="AH175" i="46"/>
  <c r="AI175" i="46"/>
  <c r="AI174" i="46"/>
  <c r="AH171" i="46"/>
  <c r="AI171" i="46"/>
  <c r="AZ171" i="46" s="1"/>
  <c r="AI170" i="46"/>
  <c r="AH167" i="46"/>
  <c r="AI167" i="46"/>
  <c r="AI166" i="46"/>
  <c r="AH163" i="46"/>
  <c r="AI163" i="46"/>
  <c r="AI162" i="46"/>
  <c r="AH159" i="46"/>
  <c r="AI159" i="46"/>
  <c r="AZ159" i="46" s="1"/>
  <c r="AI158" i="46"/>
  <c r="AH155" i="46"/>
  <c r="AI155" i="46"/>
  <c r="AI154" i="46"/>
  <c r="AH151" i="46"/>
  <c r="AI151" i="46"/>
  <c r="AZ151" i="46" s="1"/>
  <c r="AI150" i="46"/>
  <c r="AS150" i="46" s="1"/>
  <c r="AH147" i="46"/>
  <c r="AI147" i="46"/>
  <c r="AI146" i="46"/>
  <c r="BF198" i="46"/>
  <c r="AS197" i="46"/>
  <c r="BF196" i="46"/>
  <c r="BF194" i="46"/>
  <c r="AS193" i="46"/>
  <c r="AX193" i="46" s="1"/>
  <c r="BF192" i="46"/>
  <c r="BF190" i="46"/>
  <c r="AS189" i="46"/>
  <c r="AX189" i="46" s="1"/>
  <c r="BF188" i="46"/>
  <c r="BF186" i="46"/>
  <c r="AW185" i="46"/>
  <c r="AS184" i="46"/>
  <c r="AX184" i="46" s="1"/>
  <c r="BF183" i="46"/>
  <c r="BF181" i="46"/>
  <c r="AS180" i="46"/>
  <c r="BC180" i="46" s="1"/>
  <c r="BF179" i="46"/>
  <c r="BF177" i="46"/>
  <c r="BF175" i="46"/>
  <c r="AS174" i="46"/>
  <c r="AK174" i="46" s="1"/>
  <c r="AO174" i="46" s="1"/>
  <c r="BF173" i="46"/>
  <c r="BF171" i="46"/>
  <c r="BF169" i="46"/>
  <c r="BF167" i="46"/>
  <c r="AS166" i="46"/>
  <c r="AK166" i="46" s="1"/>
  <c r="AO166" i="46" s="1"/>
  <c r="BF165" i="46"/>
  <c r="AS164" i="46"/>
  <c r="BC164" i="46" s="1"/>
  <c r="BF163" i="46"/>
  <c r="BF161" i="46"/>
  <c r="BF159" i="46"/>
  <c r="AS158" i="46"/>
  <c r="BF157" i="46"/>
  <c r="AS156" i="46"/>
  <c r="BC156" i="46" s="1"/>
  <c r="BF155" i="46"/>
  <c r="BF153" i="46"/>
  <c r="BF151" i="46"/>
  <c r="BF149" i="46"/>
  <c r="AS148" i="46"/>
  <c r="BC148" i="46" s="1"/>
  <c r="BF147" i="46"/>
  <c r="BF145" i="46"/>
  <c r="BA144" i="46"/>
  <c r="AS144" i="46"/>
  <c r="AK144" i="46" s="1"/>
  <c r="AO144" i="46" s="1"/>
  <c r="BF143" i="46"/>
  <c r="AI143" i="46"/>
  <c r="BF141" i="46"/>
  <c r="AI141" i="46"/>
  <c r="BF139" i="46"/>
  <c r="AI139" i="46"/>
  <c r="BA138" i="46"/>
  <c r="AS138" i="46"/>
  <c r="BF137" i="46"/>
  <c r="AH135" i="46"/>
  <c r="AI135" i="46"/>
  <c r="AZ135" i="46" s="1"/>
  <c r="AI134" i="46"/>
  <c r="AW132" i="46"/>
  <c r="BL132" i="46"/>
  <c r="AH137" i="46"/>
  <c r="AI137" i="46"/>
  <c r="AI136" i="46"/>
  <c r="AS136" i="46" s="1"/>
  <c r="AS133" i="46"/>
  <c r="AX133" i="46" s="1"/>
  <c r="AY133" i="46"/>
  <c r="AH132" i="46"/>
  <c r="AI132" i="46"/>
  <c r="BF135" i="46"/>
  <c r="BF132" i="46"/>
  <c r="AY131" i="46"/>
  <c r="AS131" i="46"/>
  <c r="AX131" i="46" s="1"/>
  <c r="BL130" i="46"/>
  <c r="BF130" i="46"/>
  <c r="AI130" i="46"/>
  <c r="BL128" i="46"/>
  <c r="BF128" i="46"/>
  <c r="AI128" i="46"/>
  <c r="AZ128" i="46" s="1"/>
  <c r="AY127" i="46"/>
  <c r="AS127" i="46"/>
  <c r="AX127" i="46" s="1"/>
  <c r="BL126" i="46"/>
  <c r="BF126" i="46"/>
  <c r="AI126" i="46"/>
  <c r="BL124" i="46"/>
  <c r="BF124" i="46"/>
  <c r="AI124" i="46"/>
  <c r="AZ124" i="46" s="1"/>
  <c r="BL122" i="46"/>
  <c r="BF122" i="46"/>
  <c r="AI122" i="46"/>
  <c r="AY121" i="46"/>
  <c r="AS121" i="46"/>
  <c r="BL120" i="46"/>
  <c r="BF120" i="46"/>
  <c r="AI120" i="46"/>
  <c r="AY119" i="46"/>
  <c r="AS119" i="46"/>
  <c r="AX119" i="46" s="1"/>
  <c r="BL118" i="46"/>
  <c r="BF118" i="46"/>
  <c r="AI118" i="46"/>
  <c r="AY117" i="46"/>
  <c r="BL116" i="46"/>
  <c r="BF116" i="46"/>
  <c r="AI116" i="46"/>
  <c r="AY115" i="46"/>
  <c r="AS115" i="46"/>
  <c r="AX115" i="46" s="1"/>
  <c r="BL114" i="46"/>
  <c r="BF114" i="46"/>
  <c r="AI114" i="46"/>
  <c r="BL112" i="46"/>
  <c r="BF112" i="46"/>
  <c r="AI112" i="46"/>
  <c r="AZ112" i="46" s="1"/>
  <c r="AY111" i="46"/>
  <c r="AS111" i="46"/>
  <c r="AX111" i="46" s="1"/>
  <c r="BL110" i="46"/>
  <c r="BF110" i="46"/>
  <c r="AI110" i="46"/>
  <c r="BL108" i="46"/>
  <c r="BF108" i="46"/>
  <c r="AI108" i="46"/>
  <c r="AZ108" i="46" s="1"/>
  <c r="BL106" i="46"/>
  <c r="BF106" i="46"/>
  <c r="AI106" i="46"/>
  <c r="AY105" i="46"/>
  <c r="AS105" i="46"/>
  <c r="BL104" i="46"/>
  <c r="BF104" i="46"/>
  <c r="AI104" i="46"/>
  <c r="AY103" i="46"/>
  <c r="AS103" i="46"/>
  <c r="AX103" i="46" s="1"/>
  <c r="BL102" i="46"/>
  <c r="BF102" i="46"/>
  <c r="AI102" i="46"/>
  <c r="AY101" i="46"/>
  <c r="AS101" i="46"/>
  <c r="BL100" i="46"/>
  <c r="BF100" i="46"/>
  <c r="AI100" i="46"/>
  <c r="AW97" i="46"/>
  <c r="AH97" i="46"/>
  <c r="AI97" i="46"/>
  <c r="AI96" i="46"/>
  <c r="AS96" i="46" s="1"/>
  <c r="AH99" i="46"/>
  <c r="AI99" i="46"/>
  <c r="AS99" i="46" s="1"/>
  <c r="AH95" i="46"/>
  <c r="AI95" i="46"/>
  <c r="AS98" i="46"/>
  <c r="AX98" i="46" s="1"/>
  <c r="BF97" i="46"/>
  <c r="BF95" i="46"/>
  <c r="BA94" i="46"/>
  <c r="AS94" i="46"/>
  <c r="BF93" i="46"/>
  <c r="AI93" i="46"/>
  <c r="AZ93" i="46" s="1"/>
  <c r="AH90" i="46"/>
  <c r="AI90" i="46"/>
  <c r="AV89" i="46"/>
  <c r="AS89" i="46"/>
  <c r="AY89" i="46"/>
  <c r="AW86" i="46"/>
  <c r="BL86" i="46"/>
  <c r="AH86" i="46"/>
  <c r="AI86" i="46"/>
  <c r="AZ86" i="46" s="1"/>
  <c r="AV85" i="46"/>
  <c r="AY85" i="46"/>
  <c r="AW82" i="46"/>
  <c r="BL82" i="46"/>
  <c r="AH82" i="46"/>
  <c r="AI82" i="46"/>
  <c r="AS82" i="46" s="1"/>
  <c r="AV81" i="46"/>
  <c r="AS81" i="46"/>
  <c r="AX81" i="46" s="1"/>
  <c r="AW76" i="46"/>
  <c r="BL76" i="46"/>
  <c r="AH76" i="46"/>
  <c r="AI76" i="46"/>
  <c r="AZ76" i="46" s="1"/>
  <c r="AV75" i="46"/>
  <c r="AS75" i="46"/>
  <c r="AY75" i="46"/>
  <c r="AW72" i="46"/>
  <c r="BL72" i="46"/>
  <c r="AH72" i="46"/>
  <c r="AI72" i="46"/>
  <c r="AZ72" i="46" s="1"/>
  <c r="AV71" i="46"/>
  <c r="AS71" i="46"/>
  <c r="BL68" i="46"/>
  <c r="AH68" i="46"/>
  <c r="AP68" i="46" s="1"/>
  <c r="AR68" i="46" s="1"/>
  <c r="AI68" i="46"/>
  <c r="AV67" i="46"/>
  <c r="AS67" i="46"/>
  <c r="AY67" i="46"/>
  <c r="BL64" i="46"/>
  <c r="AH64" i="46"/>
  <c r="AP64" i="46" s="1"/>
  <c r="AR64" i="46" s="1"/>
  <c r="AI64" i="46"/>
  <c r="AS64" i="46" s="1"/>
  <c r="BL60" i="46"/>
  <c r="AH60" i="46"/>
  <c r="AP60" i="46" s="1"/>
  <c r="AR60" i="46" s="1"/>
  <c r="AI60" i="46"/>
  <c r="AZ60" i="46" s="1"/>
  <c r="AV59" i="46"/>
  <c r="AS59" i="46"/>
  <c r="AY59" i="46"/>
  <c r="BL56" i="46"/>
  <c r="AH56" i="46"/>
  <c r="AP56" i="46" s="1"/>
  <c r="AR56" i="46" s="1"/>
  <c r="AI56" i="46"/>
  <c r="BL53" i="46"/>
  <c r="AS91" i="46"/>
  <c r="AX91" i="46" s="1"/>
  <c r="BL90" i="46"/>
  <c r="BF90" i="46"/>
  <c r="AW88" i="46"/>
  <c r="BL88" i="46"/>
  <c r="AH88" i="46"/>
  <c r="AI88" i="46"/>
  <c r="AZ88" i="46" s="1"/>
  <c r="AV87" i="46"/>
  <c r="AS87" i="46"/>
  <c r="AX87" i="46" s="1"/>
  <c r="AY87" i="46"/>
  <c r="AW84" i="46"/>
  <c r="BL84" i="46"/>
  <c r="AH84" i="46"/>
  <c r="AI84" i="46"/>
  <c r="AV83" i="46"/>
  <c r="AS83" i="46"/>
  <c r="AY83" i="46"/>
  <c r="AW80" i="46"/>
  <c r="BL80" i="46"/>
  <c r="AH80" i="46"/>
  <c r="AI80" i="46"/>
  <c r="AW78" i="46"/>
  <c r="BL78" i="46"/>
  <c r="AH78" i="46"/>
  <c r="AI78" i="46"/>
  <c r="AZ78" i="46" s="1"/>
  <c r="AV77" i="46"/>
  <c r="AS77" i="46"/>
  <c r="AY77" i="46"/>
  <c r="AW74" i="46"/>
  <c r="BL74" i="46"/>
  <c r="AH74" i="46"/>
  <c r="AI74" i="46"/>
  <c r="AZ74" i="46" s="1"/>
  <c r="AV73" i="46"/>
  <c r="AS73" i="46"/>
  <c r="AX73" i="46" s="1"/>
  <c r="AY73" i="46"/>
  <c r="BL70" i="46"/>
  <c r="AH70" i="46"/>
  <c r="AP70" i="46" s="1"/>
  <c r="AR70" i="46" s="1"/>
  <c r="AI70" i="46"/>
  <c r="AZ70" i="46" s="1"/>
  <c r="BL66" i="46"/>
  <c r="AH66" i="46"/>
  <c r="AP66" i="46" s="1"/>
  <c r="AR66" i="46" s="1"/>
  <c r="AI66" i="46"/>
  <c r="AZ66" i="46" s="1"/>
  <c r="AV65" i="46"/>
  <c r="AS65" i="46"/>
  <c r="AY65" i="46"/>
  <c r="BL62" i="46"/>
  <c r="AH62" i="46"/>
  <c r="AP62" i="46" s="1"/>
  <c r="AR62" i="46" s="1"/>
  <c r="AI62" i="46"/>
  <c r="AZ62" i="46" s="1"/>
  <c r="AV61" i="46"/>
  <c r="AS61" i="46"/>
  <c r="BL58" i="46"/>
  <c r="AH58" i="46"/>
  <c r="AP58" i="46" s="1"/>
  <c r="AR58" i="46" s="1"/>
  <c r="AI58" i="46"/>
  <c r="AZ58" i="46" s="1"/>
  <c r="AS57" i="46"/>
  <c r="AX57" i="46" s="1"/>
  <c r="AW57" i="46" s="1"/>
  <c r="AY57" i="46"/>
  <c r="AI55" i="46"/>
  <c r="AS55" i="46" s="1"/>
  <c r="AY54" i="46"/>
  <c r="BA54" i="46"/>
  <c r="BL41" i="46"/>
  <c r="BF88" i="46"/>
  <c r="BF86" i="46"/>
  <c r="BF84" i="46"/>
  <c r="BF82" i="46"/>
  <c r="BF80" i="46"/>
  <c r="BF78" i="46"/>
  <c r="BF76" i="46"/>
  <c r="BF74" i="46"/>
  <c r="BF72" i="46"/>
  <c r="BF70" i="46"/>
  <c r="BF68" i="46"/>
  <c r="BF66" i="46"/>
  <c r="BF64" i="46"/>
  <c r="BF62" i="46"/>
  <c r="BF60" i="46"/>
  <c r="BF58" i="46"/>
  <c r="BF56" i="46"/>
  <c r="BF54" i="46"/>
  <c r="AS53" i="46"/>
  <c r="AK53" i="46" s="1"/>
  <c r="AO53" i="46" s="1"/>
  <c r="BF52" i="46"/>
  <c r="AI50" i="46"/>
  <c r="AV50" i="46" s="1"/>
  <c r="AI49" i="46"/>
  <c r="AS49" i="46" s="1"/>
  <c r="AH46" i="46"/>
  <c r="AP46" i="46" s="1"/>
  <c r="AR46" i="46" s="1"/>
  <c r="AI46" i="46"/>
  <c r="AZ46" i="46" s="1"/>
  <c r="AI43" i="46"/>
  <c r="AS43" i="46" s="1"/>
  <c r="BA42" i="46"/>
  <c r="AI41" i="46"/>
  <c r="AS41" i="46" s="1"/>
  <c r="BF48" i="46"/>
  <c r="BF42" i="46"/>
  <c r="BF40" i="46"/>
  <c r="AI38" i="46"/>
  <c r="AZ38" i="46" s="1"/>
  <c r="BL29" i="46"/>
  <c r="BA27" i="46"/>
  <c r="AY27" i="46"/>
  <c r="AS27" i="46"/>
  <c r="BF26" i="46"/>
  <c r="BF24" i="46"/>
  <c r="AP24" i="46"/>
  <c r="AR24" i="46" s="1"/>
  <c r="AI24" i="46"/>
  <c r="BF22" i="46"/>
  <c r="BA22" i="46"/>
  <c r="AZ21" i="46"/>
  <c r="AV20" i="46"/>
  <c r="AK267" i="46"/>
  <c r="AO267" i="46" s="1"/>
  <c r="AU267" i="46"/>
  <c r="AT267" i="46" s="1"/>
  <c r="BC267" i="46"/>
  <c r="AW266" i="46"/>
  <c r="AI266" i="46"/>
  <c r="AS266" i="46" s="1"/>
  <c r="AW265" i="46"/>
  <c r="AU264" i="46"/>
  <c r="AT264" i="46" s="1"/>
  <c r="AK263" i="46"/>
  <c r="AO263" i="46" s="1"/>
  <c r="AU263" i="46"/>
  <c r="AT263" i="46" s="1"/>
  <c r="BC263" i="46"/>
  <c r="AW262" i="46"/>
  <c r="AI262" i="46"/>
  <c r="AW261" i="46"/>
  <c r="AK259" i="46"/>
  <c r="AO259" i="46" s="1"/>
  <c r="AU259" i="46"/>
  <c r="AT259" i="46" s="1"/>
  <c r="BC259" i="46"/>
  <c r="AW258" i="46"/>
  <c r="AI258" i="46"/>
  <c r="AW257" i="46"/>
  <c r="AW254" i="46"/>
  <c r="AI254" i="46"/>
  <c r="AW253" i="46"/>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W226" i="46"/>
  <c r="AI226" i="46"/>
  <c r="AU224" i="46"/>
  <c r="AT224" i="46" s="1"/>
  <c r="AK223" i="46"/>
  <c r="AO223" i="46" s="1"/>
  <c r="BC223" i="46"/>
  <c r="AW222" i="46"/>
  <c r="AI222" i="46"/>
  <c r="AK221" i="46"/>
  <c r="AO221" i="46" s="1"/>
  <c r="AU221" i="46"/>
  <c r="AT221" i="46" s="1"/>
  <c r="BC221" i="46"/>
  <c r="AK219" i="46"/>
  <c r="AO219" i="46" s="1"/>
  <c r="AU219" i="46"/>
  <c r="AT219" i="46" s="1"/>
  <c r="BC219" i="46"/>
  <c r="AK217" i="46"/>
  <c r="AO217" i="46" s="1"/>
  <c r="AU217" i="46"/>
  <c r="AT217" i="46" s="1"/>
  <c r="BC217" i="46"/>
  <c r="AK215" i="46"/>
  <c r="AO215" i="46" s="1"/>
  <c r="AU215" i="46"/>
  <c r="AT215" i="46" s="1"/>
  <c r="BC215" i="46"/>
  <c r="AK213" i="46"/>
  <c r="AO213" i="46" s="1"/>
  <c r="AU213" i="46"/>
  <c r="AT213" i="46" s="1"/>
  <c r="BC213" i="46"/>
  <c r="AK211" i="46"/>
  <c r="AO211" i="46" s="1"/>
  <c r="AU211" i="46"/>
  <c r="AT211" i="46" s="1"/>
  <c r="BC211" i="46"/>
  <c r="AK209" i="46"/>
  <c r="AO209" i="46" s="1"/>
  <c r="AU209" i="46"/>
  <c r="AT209" i="46" s="1"/>
  <c r="BC209" i="46"/>
  <c r="AK207" i="46"/>
  <c r="AO207" i="46" s="1"/>
  <c r="AU207" i="46"/>
  <c r="AT207" i="46" s="1"/>
  <c r="BC207" i="46"/>
  <c r="AK205" i="46"/>
  <c r="AO205" i="46" s="1"/>
  <c r="AU205" i="46"/>
  <c r="AT205" i="46" s="1"/>
  <c r="BC205" i="46"/>
  <c r="AK203" i="46"/>
  <c r="AO203" i="46" s="1"/>
  <c r="AU203" i="46"/>
  <c r="AT203" i="46" s="1"/>
  <c r="BC203" i="46"/>
  <c r="AK201" i="46"/>
  <c r="AO201" i="46" s="1"/>
  <c r="AU201" i="46"/>
  <c r="AT201" i="46" s="1"/>
  <c r="BC201" i="46"/>
  <c r="AK199" i="46"/>
  <c r="AO199" i="46" s="1"/>
  <c r="AU199" i="46"/>
  <c r="AT199" i="46" s="1"/>
  <c r="BC199" i="46"/>
  <c r="AX197" i="46"/>
  <c r="AK197" i="46"/>
  <c r="AO197" i="46" s="1"/>
  <c r="AU197" i="46"/>
  <c r="AT197" i="46" s="1"/>
  <c r="BC197" i="46"/>
  <c r="BC193" i="46"/>
  <c r="AK189" i="46"/>
  <c r="AO189" i="46" s="1"/>
  <c r="AU189" i="46"/>
  <c r="AT189" i="46" s="1"/>
  <c r="BC189" i="46"/>
  <c r="AV264" i="46"/>
  <c r="AZ264" i="46"/>
  <c r="AK261" i="46"/>
  <c r="AO261" i="46" s="1"/>
  <c r="BC261" i="46"/>
  <c r="AV260" i="46"/>
  <c r="AZ260" i="46"/>
  <c r="AV256" i="46"/>
  <c r="AZ256" i="46"/>
  <c r="AK253" i="46"/>
  <c r="AO253" i="46" s="1"/>
  <c r="AU253" i="46"/>
  <c r="AT253" i="46" s="1"/>
  <c r="BC253" i="46"/>
  <c r="AV252" i="46"/>
  <c r="AZ252" i="46"/>
  <c r="BC249" i="46"/>
  <c r="AK248" i="46"/>
  <c r="AO248" i="46" s="1"/>
  <c r="AV248" i="46"/>
  <c r="AZ248" i="46"/>
  <c r="AV244" i="46"/>
  <c r="AZ244" i="46"/>
  <c r="AK240" i="46"/>
  <c r="AO240" i="46" s="1"/>
  <c r="AV240" i="46"/>
  <c r="AZ240" i="46"/>
  <c r="AV236" i="46"/>
  <c r="AK233" i="46"/>
  <c r="AO233" i="46" s="1"/>
  <c r="AU233" i="46"/>
  <c r="AT233" i="46" s="1"/>
  <c r="BC233" i="46"/>
  <c r="AK232" i="46"/>
  <c r="AO232" i="46" s="1"/>
  <c r="AV232" i="46"/>
  <c r="AZ232"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BL194" i="46"/>
  <c r="AZ194" i="46"/>
  <c r="BL192" i="46"/>
  <c r="AZ192" i="46"/>
  <c r="BL190" i="46"/>
  <c r="AZ190" i="46"/>
  <c r="BL188" i="46"/>
  <c r="AZ188" i="46"/>
  <c r="BL186" i="46"/>
  <c r="AZ186" i="46"/>
  <c r="AI185" i="46"/>
  <c r="AW184" i="46"/>
  <c r="AW181" i="46"/>
  <c r="AI181" i="46"/>
  <c r="AK180" i="46"/>
  <c r="AO180" i="46" s="1"/>
  <c r="AU180" i="46"/>
  <c r="AT180" i="46" s="1"/>
  <c r="AX180" i="46"/>
  <c r="AX166" i="46"/>
  <c r="AU164" i="46"/>
  <c r="AT164" i="46" s="1"/>
  <c r="AK158" i="46"/>
  <c r="AO158" i="46" s="1"/>
  <c r="AU158" i="46"/>
  <c r="AT158" i="46" s="1"/>
  <c r="BC158" i="46"/>
  <c r="AX158" i="46"/>
  <c r="AK156" i="46"/>
  <c r="AO156" i="46" s="1"/>
  <c r="AU156" i="46"/>
  <c r="AT156" i="46" s="1"/>
  <c r="AK148" i="46"/>
  <c r="AO148" i="46" s="1"/>
  <c r="AU148" i="46"/>
  <c r="AT148" i="46" s="1"/>
  <c r="AX148" i="46"/>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69" i="46"/>
  <c r="AZ167" i="46"/>
  <c r="AZ165" i="46"/>
  <c r="AZ163" i="46"/>
  <c r="AZ161" i="46"/>
  <c r="AZ157" i="46"/>
  <c r="AZ155" i="46"/>
  <c r="AZ153" i="46"/>
  <c r="AZ147" i="46"/>
  <c r="AZ145" i="46"/>
  <c r="AZ143" i="46"/>
  <c r="AZ141" i="46"/>
  <c r="AW139" i="46"/>
  <c r="AK98" i="46"/>
  <c r="AO98" i="46" s="1"/>
  <c r="AU98" i="46"/>
  <c r="AT98" i="46" s="1"/>
  <c r="BC98" i="46"/>
  <c r="AX94" i="46"/>
  <c r="AK94" i="46"/>
  <c r="AO94" i="46" s="1"/>
  <c r="AU94" i="46"/>
  <c r="AT94" i="46" s="1"/>
  <c r="BC94" i="46"/>
  <c r="AX92" i="46"/>
  <c r="AK92" i="46"/>
  <c r="AO92" i="46" s="1"/>
  <c r="AU92" i="46"/>
  <c r="AT92" i="46" s="1"/>
  <c r="BC92" i="46"/>
  <c r="AZ139" i="46"/>
  <c r="BL137" i="46"/>
  <c r="AZ137" i="46"/>
  <c r="BL135" i="46"/>
  <c r="AZ133" i="46"/>
  <c r="AZ131" i="46"/>
  <c r="AZ129" i="46"/>
  <c r="AZ127" i="46"/>
  <c r="AZ121" i="46"/>
  <c r="AX121" i="46"/>
  <c r="AZ119" i="46"/>
  <c r="AZ117" i="46"/>
  <c r="AZ115" i="46"/>
  <c r="AZ113" i="46"/>
  <c r="AZ111" i="46"/>
  <c r="AZ105" i="46"/>
  <c r="AX105" i="46"/>
  <c r="AZ103" i="46"/>
  <c r="AZ101" i="46"/>
  <c r="AX101" i="46"/>
  <c r="AZ99" i="46"/>
  <c r="BL97" i="46"/>
  <c r="AZ97" i="46"/>
  <c r="BL95" i="46"/>
  <c r="AZ95" i="46"/>
  <c r="BL93" i="46"/>
  <c r="BL91" i="46"/>
  <c r="AZ89" i="46"/>
  <c r="AX89" i="46"/>
  <c r="AZ87" i="46"/>
  <c r="AZ85" i="46"/>
  <c r="AZ83" i="46"/>
  <c r="AX83" i="46"/>
  <c r="AZ81" i="46"/>
  <c r="AZ126" i="46"/>
  <c r="AZ122" i="46"/>
  <c r="AZ120" i="46"/>
  <c r="AZ118" i="46"/>
  <c r="AZ116" i="46"/>
  <c r="AZ114" i="46"/>
  <c r="AZ110" i="46"/>
  <c r="AZ106" i="46"/>
  <c r="AZ104" i="46"/>
  <c r="AZ102" i="46"/>
  <c r="AZ100" i="46"/>
  <c r="AZ90" i="46"/>
  <c r="AZ84" i="46"/>
  <c r="AZ80" i="46"/>
  <c r="AV79" i="46"/>
  <c r="AZ79" i="46"/>
  <c r="AZ77" i="46"/>
  <c r="AX77" i="46"/>
  <c r="AZ75" i="46"/>
  <c r="AX75" i="46"/>
  <c r="AZ73" i="46"/>
  <c r="AZ71" i="46"/>
  <c r="AX71" i="46"/>
  <c r="AW71" i="46" s="1"/>
  <c r="Q71" i="46" s="1"/>
  <c r="U71" i="46" s="1"/>
  <c r="AZ67" i="46"/>
  <c r="AZ65" i="46"/>
  <c r="AX65" i="46"/>
  <c r="AW65" i="46" s="1"/>
  <c r="Q65" i="46" s="1"/>
  <c r="U65" i="46" s="1"/>
  <c r="AZ59" i="46"/>
  <c r="AX59" i="46"/>
  <c r="AW59" i="46" s="1"/>
  <c r="AZ57" i="46"/>
  <c r="AI52" i="46"/>
  <c r="AI48" i="46"/>
  <c r="AS48" i="46" s="1"/>
  <c r="AW47" i="46"/>
  <c r="AU45" i="46"/>
  <c r="AT45" i="46" s="1"/>
  <c r="P45" i="46" s="1"/>
  <c r="T45" i="46" s="1"/>
  <c r="AI44" i="46"/>
  <c r="AI40" i="46"/>
  <c r="AZ68" i="46"/>
  <c r="AZ64" i="46"/>
  <c r="AZ56" i="46"/>
  <c r="AV54" i="46"/>
  <c r="AK51" i="46"/>
  <c r="AO51" i="46" s="1"/>
  <c r="BC51" i="46"/>
  <c r="R51" i="46" s="1"/>
  <c r="V51" i="46" s="1"/>
  <c r="AV46" i="46"/>
  <c r="BC39" i="46"/>
  <c r="R39" i="46" s="1"/>
  <c r="V39" i="46" s="1"/>
  <c r="AV38" i="46"/>
  <c r="AH30" i="46"/>
  <c r="AI30" i="46"/>
  <c r="AP30" i="46"/>
  <c r="AR30" i="46" s="1"/>
  <c r="AS30" i="46"/>
  <c r="BL28" i="46"/>
  <c r="AH28" i="46"/>
  <c r="AP28" i="46" s="1"/>
  <c r="AR28" i="46" s="1"/>
  <c r="AI28" i="46"/>
  <c r="AS28" i="46" s="1"/>
  <c r="AS25" i="46"/>
  <c r="AI37" i="46"/>
  <c r="AI35" i="46"/>
  <c r="AI33" i="46"/>
  <c r="AI31" i="46"/>
  <c r="AV26" i="46"/>
  <c r="AZ26" i="46"/>
  <c r="AY26" i="46"/>
  <c r="AZ22" i="46"/>
  <c r="BJ18" i="46"/>
  <c r="BH18" i="46"/>
  <c r="BG18" i="46"/>
  <c r="Y37" i="43"/>
  <c r="Y36" i="43"/>
  <c r="Z36" i="43" s="1"/>
  <c r="AD27" i="44"/>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X5" i="44"/>
  <c r="R6" i="44"/>
  <c r="O6" i="44"/>
  <c r="L6" i="44"/>
  <c r="I6" i="44"/>
  <c r="F5" i="44"/>
  <c r="F6" i="44"/>
  <c r="T19" i="58"/>
  <c r="C19" i="58"/>
  <c r="F5" i="43"/>
  <c r="Y38" i="43" s="1"/>
  <c r="A1521" i="30"/>
  <c r="AJ18" i="46"/>
  <c r="C14" i="58" s="1"/>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A1534" i="30" s="1"/>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AG18" i="46"/>
  <c r="B12" i="60"/>
  <c r="C1537" i="30" s="1"/>
  <c r="B11" i="60"/>
  <c r="C1536" i="30" s="1"/>
  <c r="B10" i="60"/>
  <c r="C1535" i="30" s="1"/>
  <c r="A1535" i="30" s="1"/>
  <c r="B9" i="60"/>
  <c r="C1534" i="30" s="1"/>
  <c r="B8" i="60"/>
  <c r="C1533" i="30" s="1"/>
  <c r="A1533" i="30" s="1"/>
  <c r="B7" i="60"/>
  <c r="C1532" i="30" s="1"/>
  <c r="B6" i="60"/>
  <c r="C1531" i="30" s="1"/>
  <c r="B5" i="60"/>
  <c r="C1530" i="30" s="1"/>
  <c r="B4" i="60"/>
  <c r="C1529" i="30" s="1"/>
  <c r="B3" i="60"/>
  <c r="C1528" i="30" s="1"/>
  <c r="M16" i="63"/>
  <c r="M14" i="63"/>
  <c r="M13" i="63"/>
  <c r="M12" i="63"/>
  <c r="M10" i="63"/>
  <c r="M9" i="63"/>
  <c r="A7" i="63"/>
  <c r="M33" i="55"/>
  <c r="M34" i="55"/>
  <c r="M35" i="55"/>
  <c r="E21" i="58"/>
  <c r="D34" i="43"/>
  <c r="BC34" i="43"/>
  <c r="T24" i="54" s="1"/>
  <c r="T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33" i="46"/>
  <c r="S19" i="46"/>
  <c r="S20" i="46"/>
  <c r="S21" i="46"/>
  <c r="S22" i="46"/>
  <c r="S23" i="46"/>
  <c r="S24" i="46"/>
  <c r="S25" i="46"/>
  <c r="S26" i="46"/>
  <c r="S27" i="46"/>
  <c r="S28" i="46"/>
  <c r="S29" i="46"/>
  <c r="S30" i="46"/>
  <c r="S31" i="46"/>
  <c r="S32" i="46"/>
  <c r="S18" i="46"/>
  <c r="F2" i="43"/>
  <c r="G2" i="66" s="1"/>
  <c r="T11" i="44"/>
  <c r="V11" i="44" s="1"/>
  <c r="U11" i="44"/>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121" i="46"/>
  <c r="V121" i="46" s="1"/>
  <c r="P121" i="46"/>
  <c r="T121" i="46" s="1"/>
  <c r="R120" i="46"/>
  <c r="V120" i="46" s="1"/>
  <c r="P120" i="46"/>
  <c r="T120" i="46" s="1"/>
  <c r="R119" i="46"/>
  <c r="V119" i="46" s="1"/>
  <c r="P119" i="46"/>
  <c r="T119" i="46" s="1"/>
  <c r="R118" i="46"/>
  <c r="V118" i="46" s="1"/>
  <c r="P118" i="46"/>
  <c r="T118" i="46" s="1"/>
  <c r="R117" i="46"/>
  <c r="V117" i="46" s="1"/>
  <c r="P117" i="46"/>
  <c r="T117" i="46" s="1"/>
  <c r="R116" i="46"/>
  <c r="V116" i="46" s="1"/>
  <c r="P116" i="46"/>
  <c r="T116" i="46" s="1"/>
  <c r="R115" i="46"/>
  <c r="V115" i="46" s="1"/>
  <c r="P115" i="46"/>
  <c r="T115" i="46" s="1"/>
  <c r="R114" i="46"/>
  <c r="V114" i="46" s="1"/>
  <c r="P114" i="46"/>
  <c r="T114" i="46" s="1"/>
  <c r="R113" i="46"/>
  <c r="V113" i="46" s="1"/>
  <c r="P113" i="46"/>
  <c r="T113" i="46" s="1"/>
  <c r="R112" i="46"/>
  <c r="V112" i="46" s="1"/>
  <c r="P112" i="46"/>
  <c r="T112" i="46" s="1"/>
  <c r="R111" i="46"/>
  <c r="V111" i="46" s="1"/>
  <c r="P111" i="46"/>
  <c r="T111" i="46" s="1"/>
  <c r="R110" i="46"/>
  <c r="V110" i="46" s="1"/>
  <c r="R109" i="46"/>
  <c r="V109" i="46" s="1"/>
  <c r="R108" i="46"/>
  <c r="V108" i="46" s="1"/>
  <c r="R107" i="46"/>
  <c r="V107" i="46" s="1"/>
  <c r="R106" i="46"/>
  <c r="V106" i="46" s="1"/>
  <c r="R105" i="46"/>
  <c r="V105" i="46" s="1"/>
  <c r="R104" i="46"/>
  <c r="V104" i="46" s="1"/>
  <c r="R103" i="46"/>
  <c r="V103" i="46" s="1"/>
  <c r="R102" i="46"/>
  <c r="V102" i="46" s="1"/>
  <c r="R101" i="46"/>
  <c r="V101" i="46" s="1"/>
  <c r="R100" i="46"/>
  <c r="V100" i="46" s="1"/>
  <c r="R99" i="46"/>
  <c r="V99" i="46" s="1"/>
  <c r="R98" i="46"/>
  <c r="V98" i="46" s="1"/>
  <c r="R97" i="46"/>
  <c r="V97" i="46" s="1"/>
  <c r="R96" i="46"/>
  <c r="V96" i="46" s="1"/>
  <c r="R95" i="46"/>
  <c r="V95" i="46" s="1"/>
  <c r="R94" i="46"/>
  <c r="V94" i="46" s="1"/>
  <c r="R93" i="46"/>
  <c r="V93" i="46" s="1"/>
  <c r="R92" i="46"/>
  <c r="V92" i="46" s="1"/>
  <c r="R91" i="46"/>
  <c r="V91" i="46" s="1"/>
  <c r="P91" i="46"/>
  <c r="T91" i="46" s="1"/>
  <c r="R90" i="46"/>
  <c r="V90" i="46" s="1"/>
  <c r="R89" i="46"/>
  <c r="V89" i="46" s="1"/>
  <c r="P89" i="46"/>
  <c r="T89" i="46" s="1"/>
  <c r="R88" i="46"/>
  <c r="V88" i="46" s="1"/>
  <c r="R87" i="46"/>
  <c r="V87" i="46" s="1"/>
  <c r="P87" i="46"/>
  <c r="T87" i="46" s="1"/>
  <c r="R86" i="46"/>
  <c r="V86" i="46" s="1"/>
  <c r="P86" i="46"/>
  <c r="T86" i="46" s="1"/>
  <c r="R85" i="46"/>
  <c r="V85" i="46" s="1"/>
  <c r="P85" i="46"/>
  <c r="T85" i="46" s="1"/>
  <c r="R84" i="46"/>
  <c r="V84" i="46" s="1"/>
  <c r="P84" i="46"/>
  <c r="T84" i="46" s="1"/>
  <c r="R83" i="46"/>
  <c r="V83" i="46" s="1"/>
  <c r="P83" i="46"/>
  <c r="T83" i="46" s="1"/>
  <c r="R82" i="46"/>
  <c r="V82" i="46" s="1"/>
  <c r="P82" i="46"/>
  <c r="T8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Q81" i="46"/>
  <c r="U81"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4" i="44"/>
  <c r="U12" i="44"/>
  <c r="R80" i="46"/>
  <c r="V80" i="46" s="1"/>
  <c r="V14" i="44"/>
  <c r="Q41" i="46"/>
  <c r="U41" i="46" s="1"/>
  <c r="P75" i="46"/>
  <c r="T75" i="46" s="1"/>
  <c r="P80" i="46"/>
  <c r="T80" i="46" s="1"/>
  <c r="R74" i="46"/>
  <c r="V74" i="46" s="1"/>
  <c r="R73" i="46"/>
  <c r="V73" i="46" s="1"/>
  <c r="Q77" i="46"/>
  <c r="U77" i="46" s="1"/>
  <c r="P77" i="46"/>
  <c r="T77" i="46" s="1"/>
  <c r="R77" i="46"/>
  <c r="V77" i="46" s="1"/>
  <c r="Q57" i="46"/>
  <c r="U57" i="46" s="1"/>
  <c r="Q73" i="46"/>
  <c r="U73" i="46" s="1"/>
  <c r="P73" i="46"/>
  <c r="T73" i="46" s="1"/>
  <c r="P78" i="46"/>
  <c r="T78" i="46" s="1"/>
  <c r="R78" i="46"/>
  <c r="V78" i="46" s="1"/>
  <c r="Q47" i="46"/>
  <c r="U47" i="46" s="1"/>
  <c r="R75" i="46"/>
  <c r="V75" i="46" s="1"/>
  <c r="Q80" i="46"/>
  <c r="U80" i="46" s="1"/>
  <c r="Q72" i="46"/>
  <c r="U72" i="46" s="1"/>
  <c r="Q69" i="46"/>
  <c r="U69" i="46" s="1"/>
  <c r="Q59" i="46"/>
  <c r="U59" i="46" s="1"/>
  <c r="Q78" i="46"/>
  <c r="U78" i="46" s="1"/>
  <c r="Q75" i="46"/>
  <c r="U75" i="46" s="1"/>
  <c r="Q79" i="46"/>
  <c r="U79" i="46" s="1"/>
  <c r="Q74" i="46"/>
  <c r="U74" i="46" s="1"/>
  <c r="P76" i="46"/>
  <c r="T76" i="46" s="1"/>
  <c r="R76" i="46"/>
  <c r="V76" i="46" s="1"/>
  <c r="Q76" i="46"/>
  <c r="U76" i="46" s="1"/>
  <c r="I15" i="58"/>
  <c r="P74" i="46"/>
  <c r="T74" i="46" s="1"/>
  <c r="P2" i="46"/>
  <c r="P81" i="46"/>
  <c r="T81" i="46" s="1"/>
  <c r="R81" i="46"/>
  <c r="V81" i="46" s="1"/>
  <c r="R72" i="46"/>
  <c r="V72" i="46" s="1"/>
  <c r="P72" i="46"/>
  <c r="T72" i="46" s="1"/>
  <c r="P79" i="46"/>
  <c r="T79" i="46" s="1"/>
  <c r="R79" i="46"/>
  <c r="V79" i="46" s="1"/>
  <c r="I16" i="58"/>
  <c r="AI18" i="46"/>
  <c r="AY18" i="46" s="1"/>
  <c r="C16" i="58"/>
  <c r="I13" i="58"/>
  <c r="AX41" i="46" l="1"/>
  <c r="AW41" i="46" s="1"/>
  <c r="BC41" i="46"/>
  <c r="R41" i="46" s="1"/>
  <c r="V41" i="46" s="1"/>
  <c r="AK41" i="46"/>
  <c r="AO41" i="46" s="1"/>
  <c r="AX96" i="46"/>
  <c r="AK96" i="46"/>
  <c r="AO96" i="46" s="1"/>
  <c r="AU96" i="46"/>
  <c r="AT96" i="46" s="1"/>
  <c r="BC96" i="46"/>
  <c r="AX195" i="46"/>
  <c r="AK195" i="46"/>
  <c r="AO195" i="46" s="1"/>
  <c r="AU195" i="46"/>
  <c r="AT195" i="46" s="1"/>
  <c r="BC195" i="46"/>
  <c r="AX241" i="46"/>
  <c r="BC241" i="46"/>
  <c r="AK241" i="46"/>
  <c r="AO241" i="46" s="1"/>
  <c r="AU241" i="46"/>
  <c r="AT241" i="46" s="1"/>
  <c r="AX239" i="46"/>
  <c r="AU239" i="46"/>
  <c r="AT239" i="46" s="1"/>
  <c r="BC239" i="46"/>
  <c r="AK239" i="46"/>
  <c r="AO239" i="46" s="1"/>
  <c r="AX140" i="46"/>
  <c r="AK140" i="46"/>
  <c r="AO140" i="46" s="1"/>
  <c r="AU140" i="46"/>
  <c r="AT140" i="46" s="1"/>
  <c r="BC140" i="46"/>
  <c r="AX187" i="46"/>
  <c r="AK187" i="46"/>
  <c r="AO187" i="46" s="1"/>
  <c r="AU187" i="46"/>
  <c r="AT187" i="46" s="1"/>
  <c r="BC187" i="46"/>
  <c r="AU183" i="46"/>
  <c r="AT183" i="46" s="1"/>
  <c r="AK183" i="46"/>
  <c r="AO183" i="46" s="1"/>
  <c r="AX227" i="46"/>
  <c r="AK227" i="46"/>
  <c r="AO227" i="46" s="1"/>
  <c r="AU227" i="46"/>
  <c r="AT227" i="46" s="1"/>
  <c r="BC227" i="46"/>
  <c r="AK150" i="46"/>
  <c r="AO150" i="46" s="1"/>
  <c r="AU150" i="46"/>
  <c r="AT150" i="46" s="1"/>
  <c r="BC150" i="46"/>
  <c r="AX150" i="46"/>
  <c r="AX182" i="46"/>
  <c r="AK182" i="46"/>
  <c r="AO182" i="46" s="1"/>
  <c r="AU182" i="46"/>
  <c r="AT182" i="46" s="1"/>
  <c r="BC182" i="46"/>
  <c r="AX225" i="46"/>
  <c r="AK225" i="46"/>
  <c r="AO225" i="46" s="1"/>
  <c r="AU225" i="46"/>
  <c r="AT225" i="46" s="1"/>
  <c r="BC225" i="46"/>
  <c r="AX255" i="46"/>
  <c r="AK255" i="46"/>
  <c r="AO255" i="46" s="1"/>
  <c r="AU255" i="46"/>
  <c r="AT255" i="46" s="1"/>
  <c r="BC255" i="46"/>
  <c r="AX229" i="46"/>
  <c r="AU229" i="46"/>
  <c r="AT229" i="46" s="1"/>
  <c r="BC229" i="46"/>
  <c r="AK229" i="46"/>
  <c r="AO229" i="46" s="1"/>
  <c r="AX136" i="46"/>
  <c r="AK136" i="46"/>
  <c r="AO136" i="46" s="1"/>
  <c r="AU136" i="46"/>
  <c r="AT136" i="46" s="1"/>
  <c r="BC136" i="46"/>
  <c r="AX257" i="46"/>
  <c r="AK257" i="46"/>
  <c r="AO257" i="46" s="1"/>
  <c r="AU257" i="46"/>
  <c r="AT257" i="46" s="1"/>
  <c r="BC257" i="46"/>
  <c r="BC172" i="46"/>
  <c r="AX172" i="46"/>
  <c r="AK172" i="46"/>
  <c r="AO172" i="46" s="1"/>
  <c r="AU172" i="46"/>
  <c r="AT172" i="46" s="1"/>
  <c r="AX247" i="46"/>
  <c r="AK247" i="46"/>
  <c r="AO247" i="46" s="1"/>
  <c r="AU247" i="46"/>
  <c r="AT247" i="46" s="1"/>
  <c r="BC247" i="46"/>
  <c r="AZ47" i="46"/>
  <c r="AV47" i="46"/>
  <c r="A1532" i="30"/>
  <c r="AZ50" i="46"/>
  <c r="AK164" i="46"/>
  <c r="AO164" i="46" s="1"/>
  <c r="AU193" i="46"/>
  <c r="AT193" i="46" s="1"/>
  <c r="AY144" i="46"/>
  <c r="AZ144" i="46"/>
  <c r="AZ235" i="46"/>
  <c r="AY235" i="46"/>
  <c r="AX144" i="46"/>
  <c r="AX174" i="46"/>
  <c r="AK193" i="46"/>
  <c r="AO193" i="46" s="1"/>
  <c r="AV235" i="46"/>
  <c r="AZ237" i="46"/>
  <c r="AY237" i="46"/>
  <c r="AZ251" i="46"/>
  <c r="AY251" i="46"/>
  <c r="AZ61" i="46"/>
  <c r="BC184" i="46"/>
  <c r="BC144" i="46"/>
  <c r="BC166" i="46"/>
  <c r="BC174" i="46"/>
  <c r="AU249" i="46"/>
  <c r="AT249" i="46" s="1"/>
  <c r="AU261" i="46"/>
  <c r="AT261" i="46" s="1"/>
  <c r="AU251" i="46"/>
  <c r="AT251" i="46" s="1"/>
  <c r="AU256" i="46"/>
  <c r="AT256" i="46" s="1"/>
  <c r="AY42" i="46"/>
  <c r="AV57" i="46"/>
  <c r="AY91" i="46"/>
  <c r="AS109" i="46"/>
  <c r="AX109" i="46" s="1"/>
  <c r="AS125" i="46"/>
  <c r="AX125" i="46" s="1"/>
  <c r="AV133" i="46"/>
  <c r="AS34" i="46"/>
  <c r="AX34" i="46" s="1"/>
  <c r="AW34" i="46" s="1"/>
  <c r="Q34" i="46" s="1"/>
  <c r="U34" i="46" s="1"/>
  <c r="AS237" i="46"/>
  <c r="BA235" i="46"/>
  <c r="AZ82" i="46"/>
  <c r="AZ107" i="46"/>
  <c r="AZ123" i="46"/>
  <c r="AU184" i="46"/>
  <c r="AT184" i="46" s="1"/>
  <c r="AU144" i="46"/>
  <c r="AT144" i="46" s="1"/>
  <c r="AU166" i="46"/>
  <c r="AT166" i="46" s="1"/>
  <c r="AU174" i="46"/>
  <c r="AT174" i="46" s="1"/>
  <c r="AZ228" i="46"/>
  <c r="BC245" i="46"/>
  <c r="AK249" i="46"/>
  <c r="AO249" i="46" s="1"/>
  <c r="AK251" i="46"/>
  <c r="AO251" i="46" s="1"/>
  <c r="BA98" i="46"/>
  <c r="AY109" i="46"/>
  <c r="AY125" i="46"/>
  <c r="AS142" i="46"/>
  <c r="AS36" i="46"/>
  <c r="AV144" i="46"/>
  <c r="AV237" i="46"/>
  <c r="AK184" i="46"/>
  <c r="AO184" i="46" s="1"/>
  <c r="AU245" i="46"/>
  <c r="AT245" i="46" s="1"/>
  <c r="BA79" i="46"/>
  <c r="AS79" i="46"/>
  <c r="AX79" i="46" s="1"/>
  <c r="AS113" i="46"/>
  <c r="AX113" i="46" s="1"/>
  <c r="AS129" i="46"/>
  <c r="AX129" i="46" s="1"/>
  <c r="BA237" i="46"/>
  <c r="AZ253" i="46"/>
  <c r="AY253" i="46"/>
  <c r="N24" i="54"/>
  <c r="N24" i="55" s="1"/>
  <c r="AG2" i="43"/>
  <c r="L2" i="58"/>
  <c r="A1529" i="30"/>
  <c r="A1536" i="30"/>
  <c r="AX156" i="46"/>
  <c r="AX164" i="46"/>
  <c r="AK245" i="46"/>
  <c r="AO245" i="46" s="1"/>
  <c r="AS107" i="46"/>
  <c r="AX107" i="46" s="1"/>
  <c r="AS123" i="46"/>
  <c r="AX123" i="46" s="1"/>
  <c r="AY25" i="46"/>
  <c r="BA47" i="46"/>
  <c r="A1530" i="30"/>
  <c r="A1537" i="30"/>
  <c r="AU223" i="46"/>
  <c r="AT223" i="46" s="1"/>
  <c r="AS19" i="46"/>
  <c r="BC19" i="46" s="1"/>
  <c r="AY61" i="46"/>
  <c r="AY71" i="46"/>
  <c r="AY81" i="46"/>
  <c r="AS85" i="46"/>
  <c r="AX85" i="46" s="1"/>
  <c r="AZ34" i="46"/>
  <c r="AS47" i="46"/>
  <c r="V26" i="44"/>
  <c r="AU41" i="46"/>
  <c r="AT41" i="46" s="1"/>
  <c r="P41" i="46" s="1"/>
  <c r="T41" i="46" s="1"/>
  <c r="BA2" i="43"/>
  <c r="W2" i="43"/>
  <c r="AL2" i="43"/>
  <c r="H24" i="44"/>
  <c r="R2" i="44"/>
  <c r="AQ2" i="43"/>
  <c r="AV2" i="43"/>
  <c r="M2" i="43"/>
  <c r="AB2" i="43"/>
  <c r="R2" i="43"/>
  <c r="H25" i="44"/>
  <c r="AX191" i="46"/>
  <c r="AU191" i="46"/>
  <c r="AT191" i="46" s="1"/>
  <c r="AK191" i="46"/>
  <c r="AO191" i="46" s="1"/>
  <c r="BC191" i="46"/>
  <c r="AX265" i="46"/>
  <c r="AK265" i="46"/>
  <c r="AO265" i="46" s="1"/>
  <c r="BC265" i="46"/>
  <c r="AU265" i="46"/>
  <c r="AT265" i="46" s="1"/>
  <c r="AX43" i="46"/>
  <c r="AW43" i="46" s="1"/>
  <c r="Q43" i="46" s="1"/>
  <c r="U43" i="46" s="1"/>
  <c r="AU43" i="46"/>
  <c r="AT43" i="46" s="1"/>
  <c r="P43" i="46" s="1"/>
  <c r="T43" i="46" s="1"/>
  <c r="AK43" i="46"/>
  <c r="AO43" i="46" s="1"/>
  <c r="BC43" i="46"/>
  <c r="R43" i="46" s="1"/>
  <c r="V43" i="46" s="1"/>
  <c r="AZ36" i="46"/>
  <c r="AV91" i="46"/>
  <c r="BA91" i="46"/>
  <c r="AY94" i="46"/>
  <c r="AV94" i="46"/>
  <c r="AZ94" i="46"/>
  <c r="AV98" i="46"/>
  <c r="AZ98" i="46"/>
  <c r="AY138" i="46"/>
  <c r="AZ138" i="46"/>
  <c r="AV138" i="46"/>
  <c r="AV107" i="46"/>
  <c r="BA107" i="46"/>
  <c r="AV111" i="46"/>
  <c r="BA111" i="46"/>
  <c r="AV115" i="46"/>
  <c r="BA115" i="46"/>
  <c r="AV119" i="46"/>
  <c r="BA119" i="46"/>
  <c r="AV123" i="46"/>
  <c r="BA123" i="46"/>
  <c r="AV127" i="46"/>
  <c r="BA127" i="46"/>
  <c r="AV131" i="46"/>
  <c r="BA131" i="46"/>
  <c r="AY205" i="46"/>
  <c r="AV205" i="46"/>
  <c r="AZ205" i="46"/>
  <c r="AY213" i="46"/>
  <c r="AV213" i="46"/>
  <c r="AZ213" i="46"/>
  <c r="AY221" i="46"/>
  <c r="AV221" i="46"/>
  <c r="AZ221" i="46"/>
  <c r="AZ229" i="46"/>
  <c r="AV229" i="46"/>
  <c r="BA229" i="46"/>
  <c r="AY229" i="46"/>
  <c r="AY34" i="46"/>
  <c r="AV34" i="46"/>
  <c r="AV36" i="46"/>
  <c r="AY36" i="46"/>
  <c r="AV103" i="46"/>
  <c r="BA103" i="46"/>
  <c r="AV109" i="46"/>
  <c r="BA109" i="46"/>
  <c r="AV113" i="46"/>
  <c r="BA113" i="46"/>
  <c r="AV117" i="46"/>
  <c r="BA117" i="46"/>
  <c r="AV121" i="46"/>
  <c r="BA121" i="46"/>
  <c r="AV125" i="46"/>
  <c r="BA125" i="46"/>
  <c r="AV129" i="46"/>
  <c r="BA129" i="46"/>
  <c r="AZ140" i="46"/>
  <c r="AV140" i="46"/>
  <c r="BA140" i="46"/>
  <c r="AY140" i="46"/>
  <c r="AY142" i="46"/>
  <c r="AV142" i="46"/>
  <c r="AZ142" i="46"/>
  <c r="AY201" i="46"/>
  <c r="AV201" i="46"/>
  <c r="AZ201" i="46"/>
  <c r="AY209" i="46"/>
  <c r="AV209" i="46"/>
  <c r="AZ209" i="46"/>
  <c r="AY217" i="46"/>
  <c r="AV217" i="46"/>
  <c r="AZ217" i="46"/>
  <c r="AZ227" i="46"/>
  <c r="AV227" i="46"/>
  <c r="BA227" i="46"/>
  <c r="AY227" i="46"/>
  <c r="AZ245" i="46"/>
  <c r="AV245" i="46"/>
  <c r="BA245" i="46"/>
  <c r="AY245" i="46"/>
  <c r="V24" i="54"/>
  <c r="V24" i="55" s="1"/>
  <c r="V24" i="58"/>
  <c r="A1528" i="30"/>
  <c r="AX67" i="46"/>
  <c r="AW67" i="46" s="1"/>
  <c r="Q67" i="46" s="1"/>
  <c r="U67" i="46" s="1"/>
  <c r="AX61" i="46"/>
  <c r="AW61" i="46" s="1"/>
  <c r="Q61" i="46" s="1"/>
  <c r="U61"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X39" i="46"/>
  <c r="AW39" i="46" s="1"/>
  <c r="Q39" i="46" s="1"/>
  <c r="U39" i="46" s="1"/>
  <c r="AU39" i="46"/>
  <c r="AT39" i="46" s="1"/>
  <c r="P39" i="46" s="1"/>
  <c r="T39" i="46" s="1"/>
  <c r="AS42" i="46"/>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BC54" i="46" s="1"/>
  <c r="R54" i="46" s="1"/>
  <c r="V54" i="46" s="1"/>
  <c r="AZ54" i="46"/>
  <c r="AY32" i="46"/>
  <c r="AV32" i="46"/>
  <c r="V17" i="44"/>
  <c r="AZ18" i="46"/>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C13" i="58"/>
  <c r="O13" i="58" s="1"/>
  <c r="AS20" i="46"/>
  <c r="AK20" i="46" s="1"/>
  <c r="AN20" i="46" s="1"/>
  <c r="BA20" i="46"/>
  <c r="AY20" i="46"/>
  <c r="AV22" i="46"/>
  <c r="AY22" i="46"/>
  <c r="AV27" i="46"/>
  <c r="AZ27" i="46"/>
  <c r="AV19" i="46"/>
  <c r="BA19" i="46"/>
  <c r="AY19" i="46"/>
  <c r="AV21" i="46"/>
  <c r="BA21" i="46"/>
  <c r="AY21" i="46"/>
  <c r="AY23" i="46"/>
  <c r="AV23" i="46"/>
  <c r="AZ23" i="46"/>
  <c r="AS22" i="46"/>
  <c r="BC22" i="46" s="1"/>
  <c r="R22" i="46" s="1"/>
  <c r="V22" i="46" s="1"/>
  <c r="I23" i="55"/>
  <c r="V10" i="44"/>
  <c r="V15" i="44"/>
  <c r="AK55" i="46"/>
  <c r="AO55" i="46" s="1"/>
  <c r="AU55" i="46"/>
  <c r="AT55" i="46" s="1"/>
  <c r="P55" i="46" s="1"/>
  <c r="T55" i="46" s="1"/>
  <c r="BC55" i="46"/>
  <c r="R55" i="46" s="1"/>
  <c r="V55" i="46" s="1"/>
  <c r="AX55" i="46"/>
  <c r="AW55" i="46" s="1"/>
  <c r="Q55" i="46" s="1"/>
  <c r="U55" i="46" s="1"/>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O64" i="46" s="1"/>
  <c r="AX82" i="46"/>
  <c r="AU82" i="46"/>
  <c r="AT82" i="46" s="1"/>
  <c r="BC82" i="46"/>
  <c r="AK82" i="46"/>
  <c r="AO82" i="46" s="1"/>
  <c r="AK99" i="46"/>
  <c r="AO99" i="46" s="1"/>
  <c r="AU99" i="46"/>
  <c r="AT99" i="46" s="1"/>
  <c r="BC99" i="46"/>
  <c r="AX99" i="46"/>
  <c r="AX161" i="46"/>
  <c r="AU161" i="46"/>
  <c r="AT161" i="46" s="1"/>
  <c r="BC161" i="46"/>
  <c r="AK161" i="46"/>
  <c r="AO161" i="46" s="1"/>
  <c r="AX177" i="46"/>
  <c r="AU177" i="46"/>
  <c r="AT177" i="46" s="1"/>
  <c r="BC177" i="46"/>
  <c r="AK177" i="46"/>
  <c r="AO177" i="46" s="1"/>
  <c r="AK194" i="46"/>
  <c r="AO194" i="46" s="1"/>
  <c r="AU194" i="46"/>
  <c r="AT194" i="46" s="1"/>
  <c r="BC194" i="46"/>
  <c r="AX194" i="46"/>
  <c r="T25" i="44"/>
  <c r="U25" i="44"/>
  <c r="V22" i="44"/>
  <c r="V16" i="44"/>
  <c r="AX20" i="46"/>
  <c r="AW20" i="46" s="1"/>
  <c r="AU19" i="46"/>
  <c r="AT19" i="46" s="1"/>
  <c r="AX19" i="46"/>
  <c r="AW19" i="46" s="1"/>
  <c r="Q19" i="46" s="1"/>
  <c r="U19" i="46" s="1"/>
  <c r="BC21" i="46"/>
  <c r="AK21" i="46"/>
  <c r="AU29" i="46"/>
  <c r="AT29" i="46" s="1"/>
  <c r="AU26" i="46"/>
  <c r="AT26" i="46" s="1"/>
  <c r="BC27" i="46"/>
  <c r="AK27" i="46"/>
  <c r="AM27" i="46" s="1"/>
  <c r="BC32" i="46"/>
  <c r="R32" i="46" s="1"/>
  <c r="V32" i="46" s="1"/>
  <c r="AK32" i="46"/>
  <c r="AO32" i="46" s="1"/>
  <c r="AU34" i="46"/>
  <c r="AT34" i="46" s="1"/>
  <c r="P34" i="46" s="1"/>
  <c r="T34" i="46" s="1"/>
  <c r="BC36" i="46"/>
  <c r="R36" i="46" s="1"/>
  <c r="V36" i="46" s="1"/>
  <c r="AK36" i="46"/>
  <c r="AN36" i="46" s="1"/>
  <c r="BA24" i="46"/>
  <c r="AS24" i="46"/>
  <c r="AY38" i="46"/>
  <c r="AS38" i="46"/>
  <c r="BA38" i="46"/>
  <c r="BC20" i="46"/>
  <c r="AZ41" i="46"/>
  <c r="AY41" i="46"/>
  <c r="AV41" i="46"/>
  <c r="BA41" i="46"/>
  <c r="AX42" i="46"/>
  <c r="AW42" i="46" s="1"/>
  <c r="Q42" i="46" s="1"/>
  <c r="U42" i="46" s="1"/>
  <c r="BC42" i="46"/>
  <c r="R42" i="46" s="1"/>
  <c r="V42" i="46" s="1"/>
  <c r="AZ43" i="46"/>
  <c r="AY43" i="46"/>
  <c r="AV43" i="46"/>
  <c r="BA43" i="46"/>
  <c r="AY50" i="46"/>
  <c r="AS50" i="46"/>
  <c r="BA50" i="46"/>
  <c r="AX32" i="46"/>
  <c r="AW32" i="46" s="1"/>
  <c r="Q32" i="46" s="1"/>
  <c r="U32" i="46" s="1"/>
  <c r="AX36" i="46"/>
  <c r="AW36" i="46" s="1"/>
  <c r="Q36" i="46" s="1"/>
  <c r="U36" i="46" s="1"/>
  <c r="AK61" i="46"/>
  <c r="AO61" i="46" s="1"/>
  <c r="BC61" i="46"/>
  <c r="R61" i="46" s="1"/>
  <c r="V61" i="46" s="1"/>
  <c r="AU61" i="46"/>
  <c r="AT61" i="46" s="1"/>
  <c r="P61" i="46" s="1"/>
  <c r="T61" i="46" s="1"/>
  <c r="AV62" i="46"/>
  <c r="BA62" i="46"/>
  <c r="AY62" i="46"/>
  <c r="AS62" i="46"/>
  <c r="AK69" i="46"/>
  <c r="AO69" i="46" s="1"/>
  <c r="BC69" i="46"/>
  <c r="R69" i="46" s="1"/>
  <c r="V69" i="46" s="1"/>
  <c r="AU69" i="46"/>
  <c r="AT69" i="46" s="1"/>
  <c r="P69" i="46" s="1"/>
  <c r="T69" i="46" s="1"/>
  <c r="AV70" i="46"/>
  <c r="BA70" i="46"/>
  <c r="AY70" i="46"/>
  <c r="AS70" i="46"/>
  <c r="AK77" i="46"/>
  <c r="AO77" i="46" s="1"/>
  <c r="BC77" i="46"/>
  <c r="AU77" i="46"/>
  <c r="AT77" i="46" s="1"/>
  <c r="AV78" i="46"/>
  <c r="BA78" i="46"/>
  <c r="AY78" i="46"/>
  <c r="AS78" i="46"/>
  <c r="AK83" i="46"/>
  <c r="AO83" i="46" s="1"/>
  <c r="BC83" i="46"/>
  <c r="AU83" i="46"/>
  <c r="AT83" i="46" s="1"/>
  <c r="AV84" i="46"/>
  <c r="BA84" i="46"/>
  <c r="AY84" i="46"/>
  <c r="AS84" i="46"/>
  <c r="AK59" i="46"/>
  <c r="AO59" i="46" s="1"/>
  <c r="AU59" i="46"/>
  <c r="AT59" i="46" s="1"/>
  <c r="P59" i="46" s="1"/>
  <c r="T59" i="46" s="1"/>
  <c r="BC59" i="46"/>
  <c r="R59" i="46" s="1"/>
  <c r="V59" i="46" s="1"/>
  <c r="AV60" i="46"/>
  <c r="BA60" i="46"/>
  <c r="AY60" i="46"/>
  <c r="AK67" i="46"/>
  <c r="AU67" i="46"/>
  <c r="AT67" i="46" s="1"/>
  <c r="P67" i="46" s="1"/>
  <c r="T67" i="46" s="1"/>
  <c r="BC67" i="46"/>
  <c r="R67" i="46" s="1"/>
  <c r="V67" i="46" s="1"/>
  <c r="AV68" i="46"/>
  <c r="BA68" i="46"/>
  <c r="AY68" i="46"/>
  <c r="AK75" i="46"/>
  <c r="AO75" i="46" s="1"/>
  <c r="AU75" i="46"/>
  <c r="AT75" i="46" s="1"/>
  <c r="BC75" i="46"/>
  <c r="AV76" i="46"/>
  <c r="BA76" i="46"/>
  <c r="AY76" i="46"/>
  <c r="BC79" i="46"/>
  <c r="AK85" i="46"/>
  <c r="AO85" i="46" s="1"/>
  <c r="AU85" i="46"/>
  <c r="AT85" i="46" s="1"/>
  <c r="BC85" i="46"/>
  <c r="AV86" i="46"/>
  <c r="BA86" i="46"/>
  <c r="AY86" i="46"/>
  <c r="AS86" i="46"/>
  <c r="AS68" i="46"/>
  <c r="AY96" i="46"/>
  <c r="BA96" i="46"/>
  <c r="AV96" i="46"/>
  <c r="AZ96" i="46"/>
  <c r="AV100" i="46"/>
  <c r="AS100" i="46"/>
  <c r="AY100" i="46"/>
  <c r="BA100" i="46"/>
  <c r="AK103" i="46"/>
  <c r="AO103" i="46" s="1"/>
  <c r="AU103" i="46"/>
  <c r="AT103" i="46" s="1"/>
  <c r="BC103" i="46"/>
  <c r="AV104" i="46"/>
  <c r="AS104" i="46"/>
  <c r="AY104" i="46"/>
  <c r="BA104" i="46"/>
  <c r="AK107" i="46"/>
  <c r="AO107" i="46" s="1"/>
  <c r="AV108" i="46"/>
  <c r="AS108" i="46"/>
  <c r="AY108" i="46"/>
  <c r="BA108" i="46"/>
  <c r="AK111" i="46"/>
  <c r="AO111" i="46" s="1"/>
  <c r="AU111" i="46"/>
  <c r="AT111" i="46" s="1"/>
  <c r="BC111" i="46"/>
  <c r="AV112" i="46"/>
  <c r="AS112" i="46"/>
  <c r="AY112" i="46"/>
  <c r="BA112" i="46"/>
  <c r="AK115" i="46"/>
  <c r="AO115" i="46" s="1"/>
  <c r="AU115" i="46"/>
  <c r="AT115" i="46" s="1"/>
  <c r="BC115" i="46"/>
  <c r="AV116" i="46"/>
  <c r="AS116" i="46"/>
  <c r="AY116" i="46"/>
  <c r="BA116" i="46"/>
  <c r="AK119" i="46"/>
  <c r="AO119" i="46" s="1"/>
  <c r="AU119" i="46"/>
  <c r="AT119" i="46" s="1"/>
  <c r="BC119" i="46"/>
  <c r="AV120" i="46"/>
  <c r="AS120" i="46"/>
  <c r="AY120" i="46"/>
  <c r="BA120"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U21" i="46"/>
  <c r="AT21" i="46" s="1"/>
  <c r="AX21" i="46"/>
  <c r="AW21" i="46" s="1"/>
  <c r="BC29" i="46"/>
  <c r="AK29" i="46"/>
  <c r="AO29" i="46" s="1"/>
  <c r="AK26" i="46"/>
  <c r="AM26" i="46" s="1"/>
  <c r="AX26" i="46"/>
  <c r="AW26" i="46" s="1"/>
  <c r="AU27" i="46"/>
  <c r="AT27" i="46" s="1"/>
  <c r="AU32" i="46"/>
  <c r="AT32" i="46" s="1"/>
  <c r="P32" i="46" s="1"/>
  <c r="T32" i="46" s="1"/>
  <c r="AU36" i="46"/>
  <c r="AT36" i="46" s="1"/>
  <c r="P36" i="46" s="1"/>
  <c r="T36" i="46" s="1"/>
  <c r="AU22" i="46"/>
  <c r="AT22" i="46" s="1"/>
  <c r="P22" i="46" s="1"/>
  <c r="T22" i="46" s="1"/>
  <c r="AX27" i="46"/>
  <c r="AW27" i="46" s="1"/>
  <c r="AX29" i="46"/>
  <c r="AW29" i="46" s="1"/>
  <c r="Q29" i="46" s="1"/>
  <c r="U29" i="46" s="1"/>
  <c r="AY46" i="46"/>
  <c r="BA46" i="46"/>
  <c r="AS46" i="46"/>
  <c r="AY49" i="46"/>
  <c r="BA49" i="46"/>
  <c r="AV49" i="46"/>
  <c r="AZ49" i="46"/>
  <c r="BC26" i="46"/>
  <c r="AV55" i="46"/>
  <c r="AZ55" i="46"/>
  <c r="AY55" i="46"/>
  <c r="BA55" i="46"/>
  <c r="AK57" i="46"/>
  <c r="AO57" i="46" s="1"/>
  <c r="BC57" i="46"/>
  <c r="R57" i="46" s="1"/>
  <c r="V57" i="46" s="1"/>
  <c r="AU57" i="46"/>
  <c r="AT57" i="46" s="1"/>
  <c r="P57" i="46" s="1"/>
  <c r="T57" i="46" s="1"/>
  <c r="AV58" i="46"/>
  <c r="BA58" i="46"/>
  <c r="AY58" i="46"/>
  <c r="AS58" i="46"/>
  <c r="AK65" i="46"/>
  <c r="AO65" i="46" s="1"/>
  <c r="BC65" i="46"/>
  <c r="R65" i="46" s="1"/>
  <c r="V65" i="46" s="1"/>
  <c r="AU65" i="46"/>
  <c r="AT65" i="46" s="1"/>
  <c r="P65" i="46" s="1"/>
  <c r="T65" i="46" s="1"/>
  <c r="AV66" i="46"/>
  <c r="BA66" i="46"/>
  <c r="AY66" i="46"/>
  <c r="AS66" i="46"/>
  <c r="AK73" i="46"/>
  <c r="AO73" i="46" s="1"/>
  <c r="BC73" i="46"/>
  <c r="AU73" i="46"/>
  <c r="AT73" i="46" s="1"/>
  <c r="AV74" i="46"/>
  <c r="BA74" i="46"/>
  <c r="AY74" i="46"/>
  <c r="AS74" i="46"/>
  <c r="AV80" i="46"/>
  <c r="BA80" i="46"/>
  <c r="AY80" i="46"/>
  <c r="AS80" i="46"/>
  <c r="AK87" i="46"/>
  <c r="AO87" i="46" s="1"/>
  <c r="BC87" i="46"/>
  <c r="AU87" i="46"/>
  <c r="AT87" i="46" s="1"/>
  <c r="AV88" i="46"/>
  <c r="BA88" i="46"/>
  <c r="AY88" i="46"/>
  <c r="AS88" i="46"/>
  <c r="AK91" i="46"/>
  <c r="AO91" i="46" s="1"/>
  <c r="AU91" i="46"/>
  <c r="AT91" i="46" s="1"/>
  <c r="BC91" i="46"/>
  <c r="AV56" i="46"/>
  <c r="BA56" i="46"/>
  <c r="AY56" i="46"/>
  <c r="AV64" i="46"/>
  <c r="BA64" i="46"/>
  <c r="AY64" i="46"/>
  <c r="AK71" i="46"/>
  <c r="AO71" i="46" s="1"/>
  <c r="AU71" i="46"/>
  <c r="AT71" i="46" s="1"/>
  <c r="P71" i="46" s="1"/>
  <c r="T71" i="46" s="1"/>
  <c r="BC71" i="46"/>
  <c r="R71" i="46" s="1"/>
  <c r="V71" i="46" s="1"/>
  <c r="AV72" i="46"/>
  <c r="BA72" i="46"/>
  <c r="AY72" i="46"/>
  <c r="AK81" i="46"/>
  <c r="AO81" i="46" s="1"/>
  <c r="AU81" i="46"/>
  <c r="AT81" i="46" s="1"/>
  <c r="BC81" i="46"/>
  <c r="AV82" i="46"/>
  <c r="BA82" i="46"/>
  <c r="AY82" i="46"/>
  <c r="AK89" i="46"/>
  <c r="AO89" i="46" s="1"/>
  <c r="AU89" i="46"/>
  <c r="AT89" i="46" s="1"/>
  <c r="BC89" i="46"/>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BC101" i="46"/>
  <c r="AV102" i="46"/>
  <c r="AS102" i="46"/>
  <c r="AY102" i="46"/>
  <c r="BA102" i="46"/>
  <c r="AK105" i="46"/>
  <c r="AO105" i="46" s="1"/>
  <c r="AU105" i="46"/>
  <c r="AT105" i="46" s="1"/>
  <c r="BC105" i="46"/>
  <c r="AV106" i="46"/>
  <c r="AS106" i="46"/>
  <c r="AY106" i="46"/>
  <c r="BA106" i="46"/>
  <c r="AU109" i="46"/>
  <c r="AT109" i="46" s="1"/>
  <c r="BC109" i="46"/>
  <c r="AV110" i="46"/>
  <c r="AS110" i="46"/>
  <c r="AY110" i="46"/>
  <c r="BA110" i="46"/>
  <c r="AK113" i="46"/>
  <c r="AO113" i="46" s="1"/>
  <c r="AU113" i="46"/>
  <c r="AT113" i="46" s="1"/>
  <c r="BC113" i="46"/>
  <c r="AV114" i="46"/>
  <c r="AS114" i="46"/>
  <c r="AY114" i="46"/>
  <c r="BA114" i="46"/>
  <c r="AK117" i="46"/>
  <c r="AO117" i="46" s="1"/>
  <c r="AU117" i="46"/>
  <c r="AT117" i="46" s="1"/>
  <c r="BC117" i="46"/>
  <c r="AV118" i="46"/>
  <c r="AS118" i="46"/>
  <c r="AY118" i="46"/>
  <c r="BA118" i="46"/>
  <c r="AK121" i="46"/>
  <c r="AO121" i="46" s="1"/>
  <c r="AU121" i="46"/>
  <c r="AT121" i="46" s="1"/>
  <c r="BC121" i="46"/>
  <c r="AV122" i="46"/>
  <c r="AS122" i="46"/>
  <c r="AY122" i="46"/>
  <c r="BA122" i="46"/>
  <c r="AK125" i="46"/>
  <c r="AO125" i="46" s="1"/>
  <c r="AU125" i="46"/>
  <c r="AT125" i="46" s="1"/>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K23" i="46"/>
  <c r="AO23" i="46" s="1"/>
  <c r="AU23" i="46"/>
  <c r="AT23" i="46" s="1"/>
  <c r="BC23" i="46"/>
  <c r="AX23" i="46"/>
  <c r="AW23" i="46" s="1"/>
  <c r="AN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S230" i="46"/>
  <c r="AS246" i="46"/>
  <c r="AS262" i="46"/>
  <c r="AX234" i="46"/>
  <c r="AU234" i="46"/>
  <c r="AT234" i="46" s="1"/>
  <c r="AK234" i="46"/>
  <c r="AO234" i="46" s="1"/>
  <c r="BC234" i="46"/>
  <c r="AX250" i="46"/>
  <c r="AU250" i="46"/>
  <c r="AT250" i="46" s="1"/>
  <c r="AK250" i="46"/>
  <c r="AO250" i="46" s="1"/>
  <c r="BC250" i="46"/>
  <c r="AX266" i="46"/>
  <c r="AU266" i="46"/>
  <c r="AT266" i="46" s="1"/>
  <c r="AK266" i="46"/>
  <c r="AO266" i="46" s="1"/>
  <c r="BC266" i="46"/>
  <c r="AO2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26" i="46"/>
  <c r="AS242" i="46"/>
  <c r="AS258" i="46"/>
  <c r="O15" i="58"/>
  <c r="BA18" i="46"/>
  <c r="AS18" i="46"/>
  <c r="AK18" i="46" s="1"/>
  <c r="AV18" i="46"/>
  <c r="R20" i="46"/>
  <c r="V20" i="46" s="1"/>
  <c r="Q20" i="46"/>
  <c r="U20" i="46" s="1"/>
  <c r="R19" i="46"/>
  <c r="V19" i="46" s="1"/>
  <c r="P19" i="46"/>
  <c r="T19" i="46" s="1"/>
  <c r="V18" i="44"/>
  <c r="V12" i="44"/>
  <c r="H22" i="58"/>
  <c r="A1531" i="30"/>
  <c r="I14" i="58"/>
  <c r="O14" i="58" s="1"/>
  <c r="BI18" i="46"/>
  <c r="AD26" i="44"/>
  <c r="E6" i="43"/>
  <c r="O16" i="58"/>
  <c r="E23" i="58"/>
  <c r="H23" i="58" s="1"/>
  <c r="H21" i="58"/>
  <c r="AA36" i="43"/>
  <c r="AX54" i="46" l="1"/>
  <c r="AW54" i="46" s="1"/>
  <c r="Q54" i="46" s="1"/>
  <c r="U54" i="46" s="1"/>
  <c r="AK34" i="46"/>
  <c r="BC123" i="46"/>
  <c r="BC34" i="46"/>
  <c r="R34" i="46" s="1"/>
  <c r="V34" i="46" s="1"/>
  <c r="AU20" i="46"/>
  <c r="AT20" i="46" s="1"/>
  <c r="P20" i="46" s="1"/>
  <c r="T20" i="46" s="1"/>
  <c r="AK19" i="46"/>
  <c r="AO19" i="46" s="1"/>
  <c r="AK109" i="46"/>
  <c r="AO109" i="46" s="1"/>
  <c r="AU63" i="46"/>
  <c r="AT63" i="46" s="1"/>
  <c r="P63" i="46" s="1"/>
  <c r="T63" i="46" s="1"/>
  <c r="AK22" i="46"/>
  <c r="AO22" i="46" s="1"/>
  <c r="AX47" i="46"/>
  <c r="AU47" i="46"/>
  <c r="AT47" i="46" s="1"/>
  <c r="P47" i="46" s="1"/>
  <c r="T47" i="46" s="1"/>
  <c r="BC47" i="46"/>
  <c r="R47" i="46" s="1"/>
  <c r="V47" i="46" s="1"/>
  <c r="AK47" i="46"/>
  <c r="AO47" i="46" s="1"/>
  <c r="AK79" i="46"/>
  <c r="AO79" i="46" s="1"/>
  <c r="AU79" i="46"/>
  <c r="AT79" i="46" s="1"/>
  <c r="AU123" i="46"/>
  <c r="AT123" i="46" s="1"/>
  <c r="BC63" i="46"/>
  <c r="R63" i="46" s="1"/>
  <c r="V63" i="46" s="1"/>
  <c r="AK123" i="46"/>
  <c r="AO123" i="46" s="1"/>
  <c r="AK63" i="46"/>
  <c r="AO63" i="46" s="1"/>
  <c r="AX22" i="46"/>
  <c r="AW22" i="46" s="1"/>
  <c r="Q22" i="46" s="1"/>
  <c r="U22" i="46" s="1"/>
  <c r="BC107" i="46"/>
  <c r="BC142" i="46"/>
  <c r="AX142" i="46"/>
  <c r="AK142" i="46"/>
  <c r="AO142" i="46" s="1"/>
  <c r="AU142" i="46"/>
  <c r="AT142" i="46" s="1"/>
  <c r="AX237" i="46"/>
  <c r="AK237" i="46"/>
  <c r="AO237" i="46" s="1"/>
  <c r="AU237" i="46"/>
  <c r="AT237" i="46" s="1"/>
  <c r="BC237" i="46"/>
  <c r="AO27" i="46"/>
  <c r="BC125" i="46"/>
  <c r="AU107" i="46"/>
  <c r="AT107" i="46" s="1"/>
  <c r="F19" i="58"/>
  <c r="AO48" i="46"/>
  <c r="AN48" i="46"/>
  <c r="AO34" i="46"/>
  <c r="AM34" i="46"/>
  <c r="AO67" i="46"/>
  <c r="AN67"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M20" i="46"/>
  <c r="AO20" i="46"/>
  <c r="AM21" i="46"/>
  <c r="AO21" i="46"/>
  <c r="AM36" i="46"/>
  <c r="AO36" i="46"/>
  <c r="V25" i="44"/>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U118" i="46"/>
  <c r="AT118" i="46" s="1"/>
  <c r="BC118" i="46"/>
  <c r="AK118" i="46"/>
  <c r="AO118" i="46" s="1"/>
  <c r="AX110" i="46"/>
  <c r="AU110" i="46"/>
  <c r="AT110" i="46" s="1"/>
  <c r="BC110" i="46"/>
  <c r="AK110" i="46"/>
  <c r="AO110" i="46" s="1"/>
  <c r="AX102" i="46"/>
  <c r="AU102" i="46"/>
  <c r="AT102" i="46" s="1"/>
  <c r="BC102" i="46"/>
  <c r="AK102" i="46"/>
  <c r="AO102" i="46" s="1"/>
  <c r="AK97" i="46"/>
  <c r="AO97" i="46" s="1"/>
  <c r="AU97" i="46"/>
  <c r="AT97" i="46" s="1"/>
  <c r="BC97" i="46"/>
  <c r="AX97" i="46"/>
  <c r="AX76" i="46"/>
  <c r="AU76" i="46"/>
  <c r="AT76" i="46" s="1"/>
  <c r="BC76" i="46"/>
  <c r="AK76" i="46"/>
  <c r="AO76" i="46" s="1"/>
  <c r="AX72" i="46"/>
  <c r="AU72" i="46"/>
  <c r="AT72" i="46" s="1"/>
  <c r="BC72" i="46"/>
  <c r="AK72" i="46"/>
  <c r="AO72" i="46" s="1"/>
  <c r="AK93" i="46"/>
  <c r="AO93" i="46" s="1"/>
  <c r="AU93" i="46"/>
  <c r="AT93" i="46" s="1"/>
  <c r="BC93" i="46"/>
  <c r="AX93" i="46"/>
  <c r="AX88" i="46"/>
  <c r="AU88" i="46"/>
  <c r="AT88" i="46" s="1"/>
  <c r="BC88" i="46"/>
  <c r="AK88" i="46"/>
  <c r="AO88" i="46" s="1"/>
  <c r="AX66" i="46"/>
  <c r="AW66" i="46" s="1"/>
  <c r="Q66" i="46" s="1"/>
  <c r="U66" i="46" s="1"/>
  <c r="AU66" i="46"/>
  <c r="AT66" i="46" s="1"/>
  <c r="P66" i="46" s="1"/>
  <c r="T66" i="46" s="1"/>
  <c r="BC66" i="46"/>
  <c r="R66" i="46" s="1"/>
  <c r="V66" i="46" s="1"/>
  <c r="AK66"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U116" i="46"/>
  <c r="AT116" i="46" s="1"/>
  <c r="BC116" i="46"/>
  <c r="AK116" i="46"/>
  <c r="AO116" i="46" s="1"/>
  <c r="AX108" i="46"/>
  <c r="AU108" i="46"/>
  <c r="AT108" i="46" s="1"/>
  <c r="BC108" i="46"/>
  <c r="AK108" i="46"/>
  <c r="AO108" i="46" s="1"/>
  <c r="AX100" i="46"/>
  <c r="AU100" i="46"/>
  <c r="AT100" i="46" s="1"/>
  <c r="BC100" i="46"/>
  <c r="AK100" i="46"/>
  <c r="AO100" i="46" s="1"/>
  <c r="AX68" i="46"/>
  <c r="AW68" i="46" s="1"/>
  <c r="Q68" i="46" s="1"/>
  <c r="U68" i="46" s="1"/>
  <c r="AU68" i="46"/>
  <c r="AT68" i="46" s="1"/>
  <c r="P68" i="46" s="1"/>
  <c r="T68" i="46" s="1"/>
  <c r="BC68" i="46"/>
  <c r="R68" i="46" s="1"/>
  <c r="V68" i="46" s="1"/>
  <c r="AK68" i="46"/>
  <c r="AO68" i="46" s="1"/>
  <c r="AX84" i="46"/>
  <c r="AU84" i="46"/>
  <c r="AT84" i="46" s="1"/>
  <c r="BC84" i="46"/>
  <c r="AK84" i="46"/>
  <c r="AO84" i="46" s="1"/>
  <c r="AX70" i="46"/>
  <c r="AW70" i="46" s="1"/>
  <c r="Q70" i="46" s="1"/>
  <c r="U70" i="46" s="1"/>
  <c r="AU70" i="46"/>
  <c r="AT70" i="46" s="1"/>
  <c r="P70" i="46" s="1"/>
  <c r="T70" i="46" s="1"/>
  <c r="BC70" i="46"/>
  <c r="R70" i="46" s="1"/>
  <c r="V70" i="46" s="1"/>
  <c r="AK70" i="46"/>
  <c r="AO70" i="46" s="1"/>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O18" i="46"/>
  <c r="AN18" i="46"/>
  <c r="AM18"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BC95" i="46"/>
  <c r="AX95" i="46"/>
  <c r="AX122" i="46"/>
  <c r="AU122" i="46"/>
  <c r="AT122" i="46" s="1"/>
  <c r="BC122" i="46"/>
  <c r="AK122" i="46"/>
  <c r="AO122" i="46" s="1"/>
  <c r="AX114" i="46"/>
  <c r="AU114" i="46"/>
  <c r="AT114" i="46" s="1"/>
  <c r="BC114" i="46"/>
  <c r="AK114" i="46"/>
  <c r="AO114" i="46" s="1"/>
  <c r="AX106" i="46"/>
  <c r="AU106" i="46"/>
  <c r="AT106" i="46" s="1"/>
  <c r="BC106" i="46"/>
  <c r="AK106" i="46"/>
  <c r="AO106" i="46" s="1"/>
  <c r="AX90" i="46"/>
  <c r="AU90" i="46"/>
  <c r="AT90" i="46" s="1"/>
  <c r="BC90" i="46"/>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U80" i="46"/>
  <c r="AT80" i="46" s="1"/>
  <c r="BC80" i="46"/>
  <c r="AK80" i="46"/>
  <c r="AO80" i="46" s="1"/>
  <c r="AX74" i="46"/>
  <c r="AU74" i="46"/>
  <c r="AT74" i="46" s="1"/>
  <c r="BC74" i="46"/>
  <c r="AK74" i="46"/>
  <c r="AO74" i="46" s="1"/>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U120" i="46"/>
  <c r="AT120" i="46" s="1"/>
  <c r="BC120" i="46"/>
  <c r="AK120" i="46"/>
  <c r="AO120" i="46" s="1"/>
  <c r="AX112" i="46"/>
  <c r="AU112" i="46"/>
  <c r="AT112" i="46" s="1"/>
  <c r="BC112" i="46"/>
  <c r="AK112" i="46"/>
  <c r="AO112" i="46" s="1"/>
  <c r="AX104" i="46"/>
  <c r="AU104" i="46"/>
  <c r="AT104" i="46" s="1"/>
  <c r="BC104" i="46"/>
  <c r="AK104" i="46"/>
  <c r="AO104" i="46" s="1"/>
  <c r="AX86" i="46"/>
  <c r="AU86" i="46"/>
  <c r="AT86" i="46" s="1"/>
  <c r="BC86" i="46"/>
  <c r="AK86" i="46"/>
  <c r="AO86" i="46" s="1"/>
  <c r="AX78" i="46"/>
  <c r="AU78" i="46"/>
  <c r="AT78" i="46" s="1"/>
  <c r="BC78" i="46"/>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242" i="46"/>
  <c r="AU242" i="46"/>
  <c r="AT242" i="46" s="1"/>
  <c r="AK242" i="46"/>
  <c r="AO242" i="46" s="1"/>
  <c r="BC242"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AK35" i="46"/>
  <c r="AO35" i="46" s="1"/>
  <c r="BC35" i="46"/>
  <c r="R35" i="46" s="1"/>
  <c r="V35" i="46" s="1"/>
  <c r="AU35" i="46"/>
  <c r="AT35"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3" i="46"/>
  <c r="V23" i="46" s="1"/>
  <c r="P23" i="46"/>
  <c r="T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X21" i="58"/>
  <c r="U21" i="58" s="1"/>
  <c r="O49" i="43"/>
  <c r="N49" i="43"/>
  <c r="P45" i="43"/>
  <c r="N52" i="43"/>
  <c r="H58" i="43"/>
  <c r="L40" i="43"/>
  <c r="I53" i="43"/>
  <c r="E54" i="43"/>
  <c r="N57" i="43"/>
  <c r="M55" i="43"/>
  <c r="O40" i="43"/>
  <c r="B52" i="43"/>
  <c r="C43" i="43"/>
  <c r="G41" i="43"/>
  <c r="V63" i="43"/>
  <c r="B62" i="43"/>
  <c r="R43" i="43"/>
  <c r="K59" i="43"/>
  <c r="K63" i="43"/>
  <c r="M49" i="43"/>
  <c r="M53" i="43"/>
  <c r="N43" i="43"/>
  <c r="Q52" i="43"/>
  <c r="P42" i="43"/>
  <c r="B70" i="43"/>
  <c r="L63" i="43"/>
  <c r="D41" i="43"/>
  <c r="F58" i="43"/>
  <c r="O59" i="43"/>
  <c r="H50" i="43"/>
  <c r="R60" i="43"/>
  <c r="Q56" i="43"/>
  <c r="H40" i="43"/>
  <c r="R41" i="43"/>
  <c r="R70" i="43"/>
  <c r="V82" i="43"/>
  <c r="L69" i="43"/>
  <c r="P64" i="43"/>
  <c r="C51" i="43"/>
  <c r="R61" i="43"/>
  <c r="P72" i="43"/>
  <c r="T84" i="43"/>
  <c r="J71" i="43"/>
  <c r="I84" i="43"/>
  <c r="C48" i="43"/>
  <c r="G52" i="43"/>
  <c r="M56" i="43"/>
  <c r="G85" i="43"/>
  <c r="C45" i="43"/>
  <c r="L50" i="43"/>
  <c r="B66" i="43"/>
  <c r="J78" i="43"/>
  <c r="U64" i="43"/>
  <c r="D60" i="43"/>
  <c r="B57" i="43"/>
  <c r="U67" i="43"/>
  <c r="H80" i="43"/>
  <c r="S66" i="43"/>
  <c r="R79" i="43"/>
  <c r="O55" i="43"/>
  <c r="G73" i="43"/>
  <c r="K85" i="43"/>
  <c r="V71" i="43"/>
  <c r="E84" i="43"/>
  <c r="B39" i="43"/>
  <c r="L57" i="43"/>
  <c r="O39" i="43"/>
  <c r="N64" i="43"/>
  <c r="R76" i="43"/>
  <c r="I76" i="43"/>
  <c r="M88" i="43"/>
  <c r="F53" i="43"/>
  <c r="S69" i="43"/>
  <c r="B82" i="43"/>
  <c r="R71" i="43"/>
  <c r="L68" i="43"/>
  <c r="D64" i="43"/>
  <c r="L76" i="43"/>
  <c r="P88" i="43"/>
  <c r="V75" i="43"/>
  <c r="E88" i="43"/>
  <c r="E41" i="43"/>
  <c r="C54" i="43"/>
  <c r="S77" i="43"/>
  <c r="I64" i="43"/>
  <c r="M76" i="43"/>
  <c r="Q88" i="43"/>
  <c r="G43" i="43"/>
  <c r="R42" i="43"/>
  <c r="B53" i="43"/>
  <c r="E69" i="43"/>
  <c r="I81" i="43"/>
  <c r="U80" i="43"/>
  <c r="E49" i="43"/>
  <c r="G39" i="43"/>
  <c r="J74" i="43"/>
  <c r="N86" i="43"/>
  <c r="U50" i="43"/>
  <c r="T68" i="43"/>
  <c r="C81" i="43"/>
  <c r="N67" i="43"/>
  <c r="M80" i="43"/>
  <c r="O61" i="43"/>
  <c r="C60" i="43"/>
  <c r="I62" i="43"/>
  <c r="L72" i="43"/>
  <c r="P84" i="43"/>
  <c r="F71" i="43"/>
  <c r="J83" i="43"/>
  <c r="I54" i="43"/>
  <c r="E42" i="43"/>
  <c r="N63" i="43"/>
  <c r="B76" i="43"/>
  <c r="N75" i="43"/>
  <c r="R87" i="43"/>
  <c r="S59" i="43"/>
  <c r="G44" i="43"/>
  <c r="C69" i="43"/>
  <c r="G81" i="43"/>
  <c r="R67" i="43"/>
  <c r="P77" i="43"/>
  <c r="F51" i="43"/>
  <c r="C49" i="43"/>
  <c r="R54" i="43"/>
  <c r="V47" i="43"/>
  <c r="H70" i="43"/>
  <c r="L82" i="43"/>
  <c r="B69" i="43"/>
  <c r="S75" i="43"/>
  <c r="B88" i="43"/>
  <c r="B73" i="43"/>
  <c r="S84" i="43"/>
  <c r="N81" i="43"/>
  <c r="S64" i="43"/>
  <c r="J49" i="43"/>
  <c r="S62" i="43"/>
  <c r="T44" i="43"/>
  <c r="T70" i="43"/>
  <c r="C83" i="43"/>
  <c r="D71" i="43"/>
  <c r="U82" i="43"/>
  <c r="I72" i="43"/>
  <c r="L81" i="43"/>
  <c r="N87" i="43"/>
  <c r="F46" i="43"/>
  <c r="L51" i="43"/>
  <c r="O53" i="43"/>
  <c r="C58" i="43"/>
  <c r="R45" i="43"/>
  <c r="C59" i="43"/>
  <c r="V60" i="43"/>
  <c r="B68" i="43"/>
  <c r="D74" i="43"/>
  <c r="F80" i="43"/>
  <c r="H86" i="43"/>
  <c r="Q66" i="43"/>
  <c r="S72" i="43"/>
  <c r="V40" i="43"/>
  <c r="V48" i="43"/>
  <c r="R39" i="43"/>
  <c r="V70" i="43"/>
  <c r="C77" i="43"/>
  <c r="E83" i="43"/>
  <c r="P69" i="43"/>
  <c r="R75" i="43"/>
  <c r="T81" i="43"/>
  <c r="V87" i="43"/>
  <c r="F63" i="43"/>
  <c r="Q41" i="43"/>
  <c r="K52" i="43"/>
  <c r="B50" i="43"/>
  <c r="L52" i="43"/>
  <c r="I51" i="43"/>
  <c r="L58" i="43"/>
  <c r="Q53" i="43"/>
  <c r="M50" i="43"/>
  <c r="J68" i="43"/>
  <c r="L74" i="43"/>
  <c r="N80" i="43"/>
  <c r="C74" i="43"/>
  <c r="E80" i="43"/>
  <c r="G86" i="43"/>
  <c r="O56" i="43"/>
  <c r="C47" i="43"/>
  <c r="E57" i="43"/>
  <c r="O73" i="43"/>
  <c r="Q79" i="43"/>
  <c r="S85" i="43"/>
  <c r="G66" i="43"/>
  <c r="C70" i="43"/>
  <c r="E76" i="43"/>
  <c r="G82" i="43"/>
  <c r="I88" i="43"/>
  <c r="J61" i="43"/>
  <c r="N54" i="43"/>
  <c r="Q49" i="43"/>
  <c r="D47" i="43"/>
  <c r="T61" i="43"/>
  <c r="P51" i="43"/>
  <c r="R68" i="43"/>
  <c r="T74" i="43"/>
  <c r="V80" i="43"/>
  <c r="C87" i="43"/>
  <c r="L67" i="43"/>
  <c r="C62" i="43"/>
  <c r="F47" i="43"/>
  <c r="S44" i="43"/>
  <c r="M57" i="43"/>
  <c r="F68" i="43"/>
  <c r="H74" i="43"/>
  <c r="J80" i="43"/>
  <c r="L86" i="43"/>
  <c r="R65" i="43"/>
  <c r="L71" i="43"/>
  <c r="F77" i="43"/>
  <c r="H83" i="43"/>
  <c r="I74" i="43"/>
  <c r="C80" i="43"/>
  <c r="E86" i="43"/>
  <c r="V88" i="43"/>
  <c r="J69" i="43"/>
  <c r="M59" i="43"/>
  <c r="J53" i="43"/>
  <c r="V45" i="43"/>
  <c r="K51" i="43"/>
  <c r="G58" i="43"/>
  <c r="I69" i="43"/>
  <c r="K75" i="43"/>
  <c r="M81" i="43"/>
  <c r="O87" i="43"/>
  <c r="N69" i="43"/>
  <c r="H75" i="43"/>
  <c r="J81" i="43"/>
  <c r="L87" i="43"/>
  <c r="S70" i="43"/>
  <c r="U76" i="43"/>
  <c r="B83" i="43"/>
  <c r="T62" i="43"/>
  <c r="D46" i="43"/>
  <c r="M69" i="43"/>
  <c r="O75" i="43"/>
  <c r="Q81" i="43"/>
  <c r="S87" i="43"/>
  <c r="G68" i="43"/>
  <c r="M43" i="43"/>
  <c r="D43" i="43"/>
  <c r="T39" i="43"/>
  <c r="U65" i="43"/>
  <c r="B72" i="43"/>
  <c r="D78" i="43"/>
  <c r="F84" i="43"/>
  <c r="F69" i="43"/>
  <c r="U74" i="43"/>
  <c r="B81" i="43"/>
  <c r="D87" i="43"/>
  <c r="R77" i="43"/>
  <c r="T83" i="43"/>
  <c r="P86" i="43"/>
  <c r="D67" i="43"/>
  <c r="F73" i="43"/>
  <c r="L42" i="43"/>
  <c r="G46" i="43"/>
  <c r="N47" i="43"/>
  <c r="V39" i="43"/>
  <c r="C67" i="43"/>
  <c r="E73" i="43"/>
  <c r="G79" i="43"/>
  <c r="I85" i="43"/>
  <c r="H67" i="43"/>
  <c r="J73" i="43"/>
  <c r="D79" i="43"/>
  <c r="F85" i="43"/>
  <c r="G76" i="43"/>
  <c r="D83" i="43"/>
  <c r="B77" i="43"/>
  <c r="U78" i="43"/>
  <c r="I43" i="43"/>
  <c r="P48" i="43"/>
  <c r="P63" i="43"/>
  <c r="I46" i="43"/>
  <c r="R48" i="43"/>
  <c r="N45" i="43"/>
  <c r="T59" i="43"/>
  <c r="B40" i="43"/>
  <c r="O48" i="43"/>
  <c r="G54" i="43"/>
  <c r="D53" i="43"/>
  <c r="K67" i="43"/>
  <c r="M73" i="43"/>
  <c r="O79" i="43"/>
  <c r="Q85" i="43"/>
  <c r="B65" i="43"/>
  <c r="Q70" i="43"/>
  <c r="K76" i="43"/>
  <c r="M82" i="43"/>
  <c r="O88" i="43"/>
  <c r="H79" i="43"/>
  <c r="J85" i="43"/>
  <c r="F88" i="43"/>
  <c r="O68" i="43"/>
  <c r="U57" i="43"/>
  <c r="T53" i="43"/>
  <c r="H60" i="43"/>
  <c r="N68" i="43"/>
  <c r="P74" i="43"/>
  <c r="R80" i="43"/>
  <c r="T86" i="43"/>
  <c r="S68" i="43"/>
  <c r="M74" i="43"/>
  <c r="O80" i="43"/>
  <c r="Q86" i="43"/>
  <c r="E78" i="43"/>
  <c r="G84" i="43"/>
  <c r="K80" i="43"/>
  <c r="I82" i="43"/>
  <c r="Q51" i="43"/>
  <c r="P59" i="43"/>
  <c r="I56" i="43"/>
  <c r="J54" i="43"/>
  <c r="Q46" i="43"/>
  <c r="M71" i="43"/>
  <c r="Q83" i="43"/>
  <c r="L62" i="43"/>
  <c r="E45" i="43"/>
  <c r="B64" i="43"/>
  <c r="F76" i="43"/>
  <c r="J88" i="43"/>
  <c r="C76" i="43"/>
  <c r="G88" i="43"/>
  <c r="R85" i="43"/>
  <c r="B85" i="43"/>
  <c r="C44" i="43"/>
  <c r="G62" i="43"/>
  <c r="N39" i="43"/>
  <c r="L70" i="43"/>
  <c r="R88" i="43"/>
  <c r="R73" i="43"/>
  <c r="N85" i="43"/>
  <c r="V81" i="43"/>
  <c r="N65" i="43"/>
  <c r="T58" i="43"/>
  <c r="D44" i="43"/>
  <c r="O71" i="43"/>
  <c r="S83" i="43"/>
  <c r="T71" i="43"/>
  <c r="P83" i="43"/>
  <c r="F81" i="43"/>
  <c r="M86" i="43"/>
  <c r="S48" i="43"/>
  <c r="S88" i="43"/>
  <c r="P41" i="43"/>
  <c r="B45" i="43"/>
  <c r="S46" i="43"/>
  <c r="G65" i="43"/>
  <c r="E64" i="43"/>
  <c r="F67" i="43"/>
  <c r="H68" i="43"/>
  <c r="M63" i="43"/>
  <c r="R44" i="43"/>
  <c r="I45" i="43"/>
  <c r="E55" i="43"/>
  <c r="N60" i="43"/>
  <c r="J50" i="43"/>
  <c r="P40" i="43"/>
  <c r="Q47" i="43"/>
  <c r="I50" i="43"/>
  <c r="R53" i="43"/>
  <c r="R46" i="43"/>
  <c r="F49" i="43"/>
  <c r="H63" i="43"/>
  <c r="E60" i="43"/>
  <c r="M51" i="43"/>
  <c r="T50" i="43"/>
  <c r="D56" i="43"/>
  <c r="N58" i="43"/>
  <c r="V55" i="43"/>
  <c r="L46" i="43"/>
  <c r="B56" i="43"/>
  <c r="J43" i="43"/>
  <c r="M52" i="43"/>
  <c r="G59" i="43"/>
  <c r="E46" i="43"/>
  <c r="T57" i="43"/>
  <c r="Q44" i="43"/>
  <c r="R50" i="43"/>
  <c r="I61" i="43"/>
  <c r="Q45" i="43"/>
  <c r="S61" i="43"/>
  <c r="V43" i="43"/>
  <c r="B41" i="43"/>
  <c r="H43" i="43"/>
  <c r="V46" i="43"/>
  <c r="S41" i="43"/>
  <c r="R51" i="43"/>
  <c r="V59" i="43"/>
  <c r="R40" i="43"/>
  <c r="U63" i="43"/>
  <c r="H39" i="43"/>
  <c r="G49" i="43"/>
  <c r="E56" i="43"/>
  <c r="U55" i="43"/>
  <c r="T60" i="43"/>
  <c r="U41" i="43"/>
  <c r="F82" i="43"/>
  <c r="D50" i="43"/>
  <c r="J51" i="43"/>
  <c r="B46" i="43"/>
  <c r="V62" i="43"/>
  <c r="C50" i="43"/>
  <c r="Q54" i="43"/>
  <c r="L64" i="43"/>
  <c r="T76" i="43"/>
  <c r="E40" i="43"/>
  <c r="J66" i="43"/>
  <c r="R78" i="43"/>
  <c r="H65" i="43"/>
  <c r="G78" i="43"/>
  <c r="O47" i="43"/>
  <c r="G63" i="43"/>
  <c r="C65" i="43"/>
  <c r="T40" i="43"/>
  <c r="C73" i="43"/>
  <c r="R57" i="43"/>
  <c r="L60" i="43"/>
  <c r="V58" i="43"/>
  <c r="C55" i="43"/>
  <c r="H64" i="43"/>
  <c r="E61" i="43"/>
  <c r="O41" i="43"/>
  <c r="H72" i="43"/>
  <c r="L84" i="43"/>
  <c r="Q68" i="43"/>
  <c r="F66" i="43"/>
  <c r="T55" i="43"/>
  <c r="C52" i="43"/>
  <c r="F74" i="43"/>
  <c r="J86" i="43"/>
  <c r="P73" i="43"/>
  <c r="T85" i="43"/>
  <c r="T46" i="43"/>
  <c r="J47" i="43"/>
  <c r="O52" i="43"/>
  <c r="I79" i="43"/>
  <c r="T65" i="43"/>
  <c r="C78" i="43"/>
  <c r="P44" i="43"/>
  <c r="I44" i="43"/>
  <c r="T49" i="43"/>
  <c r="V61" i="43"/>
  <c r="P70" i="43"/>
  <c r="T82" i="43"/>
  <c r="K82" i="43"/>
  <c r="U42" i="43"/>
  <c r="N41" i="43"/>
  <c r="U75" i="43"/>
  <c r="D88" i="43"/>
  <c r="O42" i="43"/>
  <c r="H61" i="43"/>
  <c r="N40" i="43"/>
  <c r="J70" i="43"/>
  <c r="N82" i="43"/>
  <c r="D69" i="43"/>
  <c r="C82" i="43"/>
  <c r="B44" i="43"/>
  <c r="K48" i="43"/>
  <c r="Q71" i="43"/>
  <c r="U83" i="43"/>
  <c r="K70" i="43"/>
  <c r="O82" i="43"/>
  <c r="E48" i="43"/>
  <c r="S43" i="43"/>
  <c r="K55" i="43"/>
  <c r="G75" i="43"/>
  <c r="S74" i="43"/>
  <c r="B87" i="43"/>
  <c r="F48" i="43"/>
  <c r="F52" i="43"/>
  <c r="U51" i="43"/>
  <c r="L80" i="43"/>
  <c r="G70" i="43"/>
  <c r="V66" i="43"/>
  <c r="B60" i="43"/>
  <c r="D42" i="43"/>
  <c r="V74" i="43"/>
  <c r="E87" i="43"/>
  <c r="K74" i="43"/>
  <c r="O86" i="43"/>
  <c r="Q61" i="43"/>
  <c r="H59" i="43"/>
  <c r="N78" i="43"/>
  <c r="D65" i="43"/>
  <c r="H77" i="43"/>
  <c r="H53" i="43"/>
  <c r="R59" i="43"/>
  <c r="B47" i="43"/>
  <c r="U69" i="43"/>
  <c r="D82" i="43"/>
  <c r="P81" i="43"/>
  <c r="K53" i="43"/>
  <c r="D59" i="43"/>
  <c r="T42" i="43"/>
  <c r="E75" i="43"/>
  <c r="I87" i="43"/>
  <c r="N71" i="43"/>
  <c r="R83" i="43"/>
  <c r="F57" i="43"/>
  <c r="F50" i="43"/>
  <c r="F64" i="43"/>
  <c r="J76" i="43"/>
  <c r="N88" i="43"/>
  <c r="U47" i="43"/>
  <c r="G45" i="43"/>
  <c r="Q69" i="43"/>
  <c r="U81" i="43"/>
  <c r="U66" i="43"/>
  <c r="Q78" i="43"/>
  <c r="T75" i="43"/>
  <c r="P87" i="43"/>
  <c r="U70" i="43"/>
  <c r="D57" i="43"/>
  <c r="L41" i="43"/>
  <c r="M44" i="43"/>
  <c r="R64" i="43"/>
  <c r="V76" i="43"/>
  <c r="O64" i="43"/>
  <c r="S76" i="43"/>
  <c r="V73" i="43"/>
  <c r="K78" i="43"/>
  <c r="M84" i="43"/>
  <c r="N56" i="43"/>
  <c r="O57" i="43"/>
  <c r="J44" i="43"/>
  <c r="Q62" i="43"/>
  <c r="V64" i="43"/>
  <c r="C71" i="43"/>
  <c r="E77" i="43"/>
  <c r="G83" i="43"/>
  <c r="R69" i="43"/>
  <c r="G42" i="43"/>
  <c r="S47" i="43"/>
  <c r="S57" i="43"/>
  <c r="B74" i="43"/>
  <c r="D80" i="43"/>
  <c r="F86" i="43"/>
  <c r="O66" i="43"/>
  <c r="Q72" i="43"/>
  <c r="S78" i="43"/>
  <c r="U84" i="43"/>
  <c r="V49" i="43"/>
  <c r="C57" i="43"/>
  <c r="E63" i="43"/>
  <c r="I65" i="43"/>
  <c r="K71" i="43"/>
  <c r="M77" i="43"/>
  <c r="O83" i="43"/>
  <c r="D77" i="43"/>
  <c r="F83" i="43"/>
  <c r="I58" i="43"/>
  <c r="L56" i="43"/>
  <c r="U49" i="43"/>
  <c r="P56" i="43"/>
  <c r="E58" i="43"/>
  <c r="M48" i="43"/>
  <c r="F56" i="43"/>
  <c r="M42" i="43"/>
  <c r="O54" i="43"/>
  <c r="N70" i="43"/>
  <c r="P76" i="43"/>
  <c r="R82" i="43"/>
  <c r="T88" i="43"/>
  <c r="H69" i="43"/>
  <c r="D73" i="43"/>
  <c r="F79" i="43"/>
  <c r="H85" i="43"/>
  <c r="M41" i="43"/>
  <c r="H54" i="43"/>
  <c r="E62" i="43"/>
  <c r="B63" i="43"/>
  <c r="S52" i="43"/>
  <c r="I60" i="43"/>
  <c r="Q65" i="43"/>
  <c r="S71" i="43"/>
  <c r="U77" i="43"/>
  <c r="B84" i="43"/>
  <c r="K64" i="43"/>
  <c r="M70" i="43"/>
  <c r="O60" i="43"/>
  <c r="K60" i="43"/>
  <c r="E65" i="43"/>
  <c r="G71" i="43"/>
  <c r="I77" i="43"/>
  <c r="K83" i="43"/>
  <c r="K68" i="43"/>
  <c r="E74" i="43"/>
  <c r="G80" i="43"/>
  <c r="I86" i="43"/>
  <c r="J77" i="43"/>
  <c r="Q82" i="43"/>
  <c r="U85" i="43"/>
  <c r="I66" i="43"/>
  <c r="K72" i="43"/>
  <c r="H51" i="43"/>
  <c r="H66" i="43"/>
  <c r="J72" i="43"/>
  <c r="L78" i="43"/>
  <c r="N84" i="43"/>
  <c r="M66" i="43"/>
  <c r="O72" i="43"/>
  <c r="I78" i="43"/>
  <c r="K84" i="43"/>
  <c r="L75" i="43"/>
  <c r="T73" i="43"/>
  <c r="V79" i="43"/>
  <c r="C86" i="43"/>
  <c r="H41" i="43"/>
  <c r="F43" i="43"/>
  <c r="G51" i="43"/>
  <c r="G56" i="43"/>
  <c r="O62" i="43"/>
  <c r="O63" i="43"/>
  <c r="P53" i="43"/>
  <c r="L66" i="43"/>
  <c r="N72" i="43"/>
  <c r="P78" i="43"/>
  <c r="R84" i="43"/>
  <c r="F65" i="43"/>
  <c r="H71" i="43"/>
  <c r="J42" i="43"/>
  <c r="P43" i="43"/>
  <c r="Q43" i="43"/>
  <c r="V68" i="43"/>
  <c r="C75" i="43"/>
  <c r="E81" i="43"/>
  <c r="G87" i="43"/>
  <c r="E66" i="43"/>
  <c r="G72" i="43"/>
  <c r="V77" i="43"/>
  <c r="C84" i="43"/>
  <c r="D75" i="43"/>
  <c r="S80" i="43"/>
  <c r="U86" i="43"/>
  <c r="C64" i="43"/>
  <c r="E70" i="43"/>
  <c r="T41" i="43"/>
  <c r="M62" i="43"/>
  <c r="V50" i="43"/>
  <c r="J56" i="43"/>
  <c r="D70" i="43"/>
  <c r="H82" i="43"/>
  <c r="I70" i="43"/>
  <c r="E82" i="43"/>
  <c r="P79" i="43"/>
  <c r="L83" i="43"/>
  <c r="K46" i="43"/>
  <c r="F54" i="43"/>
  <c r="J57" i="43"/>
  <c r="F60" i="43"/>
  <c r="I42" i="43"/>
  <c r="J64" i="43"/>
  <c r="N76" i="43"/>
  <c r="P82" i="43"/>
  <c r="P67" i="43"/>
  <c r="L79" i="43"/>
  <c r="O76" i="43"/>
  <c r="K88" i="43"/>
  <c r="P71" i="43"/>
  <c r="L53" i="43"/>
  <c r="E59" i="43"/>
  <c r="M65" i="43"/>
  <c r="Q77" i="43"/>
  <c r="J65" i="43"/>
  <c r="N77" i="43"/>
  <c r="Q74" i="43"/>
  <c r="C88" i="43"/>
  <c r="H87" i="43"/>
  <c r="S39" i="43"/>
  <c r="T56" i="43"/>
  <c r="O77" i="43"/>
  <c r="V52" i="43"/>
  <c r="F55" i="43"/>
  <c r="U61" i="43"/>
  <c r="G48" i="43"/>
  <c r="O46" i="43"/>
  <c r="C41" i="43"/>
  <c r="I55" i="43"/>
  <c r="J41" i="43"/>
  <c r="V42" i="43"/>
  <c r="N55" i="43"/>
  <c r="P80" i="43"/>
  <c r="J39" i="43"/>
  <c r="I73" i="43"/>
  <c r="M85" i="43"/>
  <c r="C72" i="43"/>
  <c r="P66" i="43"/>
  <c r="T78" i="43"/>
  <c r="G64" i="43"/>
  <c r="P75" i="43"/>
  <c r="T87" i="43"/>
  <c r="O84" i="43"/>
  <c r="T67" i="43"/>
  <c r="L55" i="43"/>
  <c r="F42" i="43"/>
  <c r="U73" i="43"/>
  <c r="D86" i="43"/>
  <c r="N73" i="43"/>
  <c r="V85" i="43"/>
  <c r="J75" i="43"/>
  <c r="M60" i="43"/>
  <c r="Q55" i="43"/>
  <c r="Q80" i="43"/>
  <c r="B67" i="43"/>
  <c r="H84" i="43"/>
  <c r="D72" i="43"/>
  <c r="D61" i="43"/>
  <c r="E39" i="43"/>
  <c r="L59" i="43"/>
  <c r="K47" i="43"/>
  <c r="O78" i="43"/>
  <c r="C79" i="43"/>
  <c r="T66" i="43"/>
  <c r="P61" i="43"/>
  <c r="K86" i="43"/>
  <c r="G74" i="43"/>
  <c r="Q87" i="43"/>
  <c r="M75" i="43"/>
  <c r="J59" i="43"/>
  <c r="R63" i="43"/>
  <c r="D51" i="43"/>
  <c r="N83" i="43"/>
  <c r="O70" i="43"/>
  <c r="D84" i="43"/>
  <c r="U71" i="43"/>
  <c r="H42" i="43"/>
  <c r="K77" i="43"/>
  <c r="B55" i="43"/>
  <c r="K39" i="43"/>
  <c r="E51" i="43"/>
  <c r="V83" i="43"/>
  <c r="J84" i="43"/>
  <c r="F72" i="43"/>
  <c r="U52" i="43"/>
  <c r="Q60" i="43"/>
  <c r="B51" i="43"/>
  <c r="O51" i="43"/>
  <c r="N79" i="43"/>
  <c r="J67" i="43"/>
  <c r="T80" i="43"/>
  <c r="P68" i="43"/>
  <c r="B79" i="43"/>
  <c r="C66" i="43"/>
  <c r="M79" i="43"/>
  <c r="E67" i="43"/>
  <c r="S56" i="43"/>
  <c r="C85" i="43"/>
  <c r="T72" i="43"/>
  <c r="C56" i="43"/>
  <c r="B61" i="43"/>
  <c r="I59" i="43"/>
  <c r="J79" i="43"/>
  <c r="S79" i="43"/>
  <c r="O67" i="43"/>
  <c r="K62" i="43"/>
  <c r="D54" i="43"/>
  <c r="F87" i="43"/>
  <c r="B75" i="43"/>
  <c r="L88" i="43"/>
  <c r="H76" i="43"/>
  <c r="D49" i="43"/>
  <c r="E44" i="43"/>
  <c r="U56" i="43"/>
  <c r="S82" i="43"/>
  <c r="T69" i="43"/>
  <c r="I83" i="43"/>
  <c r="E71" i="43"/>
  <c r="M47" i="43"/>
  <c r="C63" i="43"/>
  <c r="V67" i="43"/>
  <c r="K81" i="43"/>
  <c r="G69" i="43"/>
  <c r="S63" i="43"/>
  <c r="Q39" i="43"/>
  <c r="L54" i="43"/>
  <c r="Q42" i="43"/>
  <c r="P65" i="43"/>
  <c r="R66" i="43"/>
  <c r="F41" i="43"/>
  <c r="Q40" i="43"/>
  <c r="G53" i="43"/>
  <c r="J87" i="43"/>
  <c r="F75" i="43"/>
  <c r="U87" i="43"/>
  <c r="Q75" i="43"/>
  <c r="D39" i="43"/>
  <c r="C53" i="43"/>
  <c r="H56" i="43"/>
  <c r="Q67" i="43"/>
  <c r="B71" i="43"/>
  <c r="B86" i="43"/>
  <c r="S73" i="43"/>
  <c r="V51" i="43"/>
  <c r="U40" i="43"/>
  <c r="S65" i="43"/>
  <c r="M39" i="43"/>
  <c r="K49" i="43"/>
  <c r="U43" i="43"/>
  <c r="T43" i="43"/>
  <c r="E43" i="43"/>
  <c r="F40" i="43"/>
  <c r="D76" i="43"/>
  <c r="U62" i="43"/>
  <c r="D68" i="43"/>
  <c r="L61" i="43"/>
  <c r="H57" i="43"/>
  <c r="R56" i="43"/>
  <c r="O50" i="43"/>
  <c r="G55" i="43"/>
  <c r="G57" i="43"/>
  <c r="O43" i="43"/>
  <c r="U59" i="43"/>
  <c r="I39" i="43"/>
  <c r="U45" i="43"/>
  <c r="F44" i="43"/>
  <c r="T51" i="43"/>
  <c r="E50" i="43"/>
  <c r="V56" i="43"/>
  <c r="F39" i="43"/>
  <c r="T48" i="43"/>
  <c r="M54" i="43"/>
  <c r="K58" i="43"/>
  <c r="I49" i="43"/>
  <c r="H45" i="43"/>
  <c r="J55" i="43"/>
  <c r="K45" i="43"/>
  <c r="H52" i="43"/>
  <c r="V54" i="43"/>
  <c r="H55" i="43"/>
  <c r="K40" i="43"/>
  <c r="S54" i="43"/>
  <c r="M40" i="43"/>
  <c r="M58" i="43"/>
  <c r="R47" i="43"/>
  <c r="I40" i="43"/>
  <c r="S53" i="43"/>
  <c r="P62" i="43"/>
  <c r="L39" i="43"/>
  <c r="M46" i="43"/>
  <c r="G47" i="43"/>
  <c r="I41" i="43"/>
  <c r="K43" i="43"/>
  <c r="R49" i="43"/>
  <c r="R55" i="43"/>
  <c r="L48" i="43"/>
  <c r="Q57" i="43"/>
  <c r="I48" i="43"/>
  <c r="U53" i="43"/>
  <c r="E53" i="43"/>
  <c r="M45" i="43"/>
  <c r="C61" i="43"/>
  <c r="G40" i="43"/>
  <c r="P49" i="43"/>
  <c r="D55" i="43"/>
  <c r="N44" i="43"/>
  <c r="N66" i="43"/>
  <c r="P50" i="43"/>
  <c r="N74" i="43"/>
  <c r="H47" i="43"/>
  <c r="E52" i="43"/>
  <c r="S40" i="43"/>
  <c r="N61" i="43"/>
  <c r="Q63" i="43"/>
  <c r="B43" i="43"/>
  <c r="U60" i="43"/>
  <c r="Q58" i="43"/>
  <c r="J46" i="43"/>
  <c r="R62" i="43"/>
  <c r="P58" i="43"/>
  <c r="P55" i="43"/>
  <c r="U48" i="43"/>
  <c r="S49" i="43"/>
  <c r="D63" i="43"/>
  <c r="D52" i="43"/>
  <c r="G67" i="43"/>
  <c r="K79" i="43"/>
  <c r="V65" i="43"/>
  <c r="R72" i="43"/>
  <c r="V84" i="43"/>
  <c r="V69" i="43"/>
  <c r="R81" i="43"/>
  <c r="M78" i="43"/>
  <c r="K87" i="43"/>
  <c r="I52" i="43"/>
  <c r="S55" i="43"/>
  <c r="C39" i="43"/>
  <c r="S67" i="43"/>
  <c r="B80" i="43"/>
  <c r="C68" i="43"/>
  <c r="T79" i="43"/>
  <c r="M68" i="43"/>
  <c r="G60" i="43"/>
  <c r="I63" i="43"/>
  <c r="J60" i="43"/>
  <c r="S42" i="43"/>
  <c r="S86" i="43"/>
  <c r="O74" i="43"/>
  <c r="Q64" i="43"/>
  <c r="F78" i="43"/>
  <c r="L47" i="43"/>
  <c r="K42" i="43"/>
  <c r="S45" i="43"/>
  <c r="Q84" i="43"/>
  <c r="E85" i="43"/>
  <c r="V72" i="43"/>
  <c r="L45" i="43"/>
  <c r="I80" i="43"/>
  <c r="E68" i="43"/>
  <c r="O81" i="43"/>
  <c r="K69" i="43"/>
  <c r="J62" i="43"/>
  <c r="C46" i="43"/>
  <c r="L77" i="43"/>
  <c r="M64" i="43"/>
  <c r="B78" i="43"/>
  <c r="O65" i="43"/>
  <c r="P39" i="43"/>
  <c r="K57" i="43"/>
  <c r="H73" i="43"/>
  <c r="M83" i="43"/>
  <c r="I71" i="43"/>
  <c r="L49" i="43"/>
  <c r="V57" i="43"/>
  <c r="T77" i="43"/>
  <c r="H78" i="43"/>
  <c r="D66" i="43"/>
  <c r="F62" i="43"/>
  <c r="J52" i="43"/>
  <c r="P85" i="43"/>
  <c r="L73" i="43"/>
  <c r="V86" i="43"/>
  <c r="R74" i="43"/>
  <c r="Q50" i="43"/>
  <c r="T45" i="43"/>
  <c r="F59" i="43"/>
  <c r="D85" i="43"/>
  <c r="E72" i="43"/>
  <c r="O85" i="43"/>
  <c r="K73" i="43"/>
  <c r="H48" i="43"/>
  <c r="K65" i="43"/>
  <c r="L65" i="43"/>
  <c r="V78" i="43"/>
  <c r="P47" i="43"/>
  <c r="B58" i="43"/>
  <c r="L44" i="43"/>
  <c r="K50" i="43"/>
  <c r="J58" i="43"/>
  <c r="L85" i="43"/>
  <c r="U72" i="43"/>
  <c r="Q73" i="43"/>
  <c r="V41" i="43"/>
  <c r="D81" i="43"/>
  <c r="U68" i="43"/>
  <c r="J82" i="43"/>
  <c r="F70" i="43"/>
  <c r="K56" i="43"/>
  <c r="U88" i="43"/>
  <c r="Q76" i="43"/>
  <c r="G77" i="43"/>
  <c r="T64" i="43"/>
  <c r="N53" i="43"/>
  <c r="Q59" i="43"/>
  <c r="D45" i="43"/>
  <c r="M72" i="43"/>
  <c r="M87" i="43"/>
  <c r="I75" i="43"/>
  <c r="E47" i="43"/>
  <c r="I67" i="43"/>
  <c r="U39" i="43"/>
  <c r="D48" i="43"/>
  <c r="P46" i="43"/>
  <c r="K54" i="43"/>
  <c r="E79" i="43"/>
  <c r="P60" i="43"/>
  <c r="J63" i="43"/>
  <c r="I57" i="43"/>
  <c r="H81" i="43"/>
  <c r="I68" i="43"/>
  <c r="S81" i="43"/>
  <c r="O69" i="43"/>
  <c r="H44" i="43"/>
  <c r="D40" i="43"/>
  <c r="N50" i="43"/>
  <c r="K66" i="43"/>
  <c r="U79" i="43"/>
  <c r="M67" i="43"/>
  <c r="N46" i="43"/>
  <c r="F45" i="43"/>
  <c r="S58" i="43"/>
  <c r="N59" i="43"/>
  <c r="S60" i="43"/>
  <c r="V53" i="43"/>
  <c r="B48" i="43"/>
  <c r="H88" i="43"/>
  <c r="Q48" i="43"/>
  <c r="H49" i="43"/>
  <c r="N51" i="43"/>
  <c r="T47" i="43"/>
  <c r="T52" i="43"/>
  <c r="U44" i="43"/>
  <c r="N62" i="43"/>
  <c r="B54" i="43"/>
  <c r="F61" i="43"/>
  <c r="O45" i="43"/>
  <c r="J45" i="43"/>
  <c r="T54" i="43"/>
  <c r="K44" i="43"/>
  <c r="R58" i="43"/>
  <c r="H46" i="43"/>
  <c r="M61" i="43"/>
  <c r="I47" i="43"/>
  <c r="D62" i="43"/>
  <c r="O58" i="43"/>
  <c r="B42" i="43"/>
  <c r="V44" i="43"/>
  <c r="N48" i="43"/>
  <c r="J48" i="43"/>
  <c r="T63" i="43"/>
  <c r="C40" i="43"/>
  <c r="S50" i="43"/>
  <c r="L43" i="43"/>
  <c r="U54" i="43"/>
  <c r="R52" i="43"/>
  <c r="P54" i="43"/>
  <c r="O44" i="43"/>
  <c r="P57" i="43"/>
  <c r="K61" i="43"/>
  <c r="C42" i="43"/>
  <c r="K41" i="43"/>
  <c r="P52" i="43"/>
  <c r="G61" i="43"/>
  <c r="U58" i="43"/>
  <c r="U46" i="43"/>
  <c r="D58" i="43"/>
  <c r="B59" i="43"/>
  <c r="G50" i="43"/>
  <c r="N42" i="43"/>
  <c r="J40" i="43"/>
  <c r="B49" i="43"/>
  <c r="H62" i="43"/>
  <c r="S51" i="43"/>
  <c r="R86" i="43"/>
  <c r="O6" i="46"/>
  <c r="Y21" i="58"/>
  <c r="V21" i="58" s="1"/>
  <c r="R21" i="58" s="1"/>
  <c r="K22" i="58"/>
  <c r="U27" i="46"/>
  <c r="W21" i="58"/>
  <c r="T21" i="58" s="1"/>
  <c r="AC26" i="44"/>
  <c r="AB26" i="44"/>
  <c r="Z26" i="44" s="1"/>
  <c r="W26" i="44" s="1"/>
  <c r="R26" i="46"/>
  <c r="V26" i="46" s="1"/>
  <c r="P26" i="46"/>
  <c r="T26" i="46" s="1"/>
  <c r="Q26" i="46"/>
  <c r="U26" i="46" s="1"/>
  <c r="Q35" i="46"/>
  <c r="U35" i="46" s="1"/>
  <c r="P35" i="46"/>
  <c r="T35" i="46" s="1"/>
  <c r="V24" i="44"/>
  <c r="C24" i="58"/>
  <c r="F24" i="58"/>
  <c r="K21" i="58"/>
  <c r="AA37" i="43"/>
  <c r="AB36" i="43"/>
  <c r="W59" i="43" l="1"/>
  <c r="W49" i="43"/>
  <c r="AO38" i="46"/>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U89" i="43"/>
  <c r="W78" i="43"/>
  <c r="L89" i="43"/>
  <c r="F89" i="43"/>
  <c r="W86" i="43"/>
  <c r="Q89" i="43"/>
  <c r="K89" i="43"/>
  <c r="E89" i="43"/>
  <c r="J89" i="43"/>
  <c r="W77" i="43"/>
  <c r="W39" i="43"/>
  <c r="W84" i="43"/>
  <c r="W63" i="43"/>
  <c r="W74" i="43"/>
  <c r="W60" i="43"/>
  <c r="H89" i="43"/>
  <c r="W41" i="43"/>
  <c r="R89" i="43"/>
  <c r="W48" i="43"/>
  <c r="W44" i="43"/>
  <c r="N89" i="43"/>
  <c r="M89" i="43"/>
  <c r="W81" i="43"/>
  <c r="W72" i="43"/>
  <c r="W83" i="43"/>
  <c r="W68" i="43"/>
  <c r="W73" i="43"/>
  <c r="W76" i="43"/>
  <c r="G89" i="43"/>
  <c r="W53" i="43"/>
  <c r="W70" i="43"/>
  <c r="W62" i="43"/>
  <c r="R21" i="46"/>
  <c r="V21" i="46" s="1"/>
  <c r="Q21" i="46"/>
  <c r="U21" i="46" s="1"/>
  <c r="P21" i="46"/>
  <c r="T21" i="46" s="1"/>
  <c r="P33" i="46"/>
  <c r="T33" i="46" s="1"/>
  <c r="R33" i="46"/>
  <c r="V33" i="46" s="1"/>
  <c r="Q33" i="46"/>
  <c r="U33" i="46" s="1"/>
  <c r="P28" i="46"/>
  <c r="T28" i="46" s="1"/>
  <c r="Q28" i="46"/>
  <c r="U28" i="46" s="1"/>
  <c r="R28" i="46"/>
  <c r="V28" i="46" s="1"/>
  <c r="W54" i="43"/>
  <c r="W58" i="43"/>
  <c r="P89" i="43"/>
  <c r="W80" i="43"/>
  <c r="C89" i="43"/>
  <c r="W43" i="43"/>
  <c r="I89" i="43"/>
  <c r="W71" i="43"/>
  <c r="D89" i="43"/>
  <c r="W75" i="43"/>
  <c r="W61" i="43"/>
  <c r="W79" i="43"/>
  <c r="W67" i="43"/>
  <c r="W47" i="43"/>
  <c r="W87" i="43"/>
  <c r="W46" i="43"/>
  <c r="W56" i="43"/>
  <c r="W64" i="43"/>
  <c r="S89" i="43"/>
  <c r="W45" i="43"/>
  <c r="W85" i="43"/>
  <c r="W51" i="43"/>
  <c r="W65" i="43"/>
  <c r="W40" i="43"/>
  <c r="V89" i="43"/>
  <c r="T89" i="43"/>
  <c r="W50" i="43"/>
  <c r="W88" i="43"/>
  <c r="W69" i="43"/>
  <c r="W82" i="43"/>
  <c r="O89" i="43"/>
  <c r="B89" i="43"/>
  <c r="W57" i="43"/>
  <c r="W66" i="43"/>
  <c r="W52" i="43"/>
  <c r="I24" i="58"/>
  <c r="N21" i="58"/>
  <c r="L24" i="58" s="1"/>
  <c r="AB37" i="43"/>
  <c r="AC36" i="43"/>
  <c r="O3" i="46" l="1"/>
  <c r="L19" i="58"/>
  <c r="O5" i="44"/>
  <c r="AU25" i="43"/>
  <c r="AN25" i="43"/>
  <c r="AW25" i="43"/>
  <c r="AR25" i="43"/>
  <c r="AD25" i="43"/>
  <c r="P25" i="43"/>
  <c r="Q25" i="43"/>
  <c r="H25" i="43"/>
  <c r="AG25" i="43"/>
  <c r="K25" i="43"/>
  <c r="BA25" i="43"/>
  <c r="AJ25" i="43"/>
  <c r="BB25" i="43"/>
  <c r="AS25" i="43"/>
  <c r="J25" i="43"/>
  <c r="AV25" i="43"/>
  <c r="M25" i="43"/>
  <c r="AO25" i="43"/>
  <c r="L25" i="43"/>
  <c r="AQ25" i="43"/>
  <c r="N25" i="43"/>
  <c r="AC25" i="43"/>
  <c r="R25" i="43"/>
  <c r="AT25" i="43"/>
  <c r="Z25" i="43"/>
  <c r="I25" i="43"/>
  <c r="U25" i="43"/>
  <c r="O25" i="43"/>
  <c r="AE25" i="43"/>
  <c r="AF25" i="43"/>
  <c r="AH25" i="43"/>
  <c r="AK25" i="43"/>
  <c r="AY25" i="43"/>
  <c r="Y25" i="43"/>
  <c r="AA25" i="43"/>
  <c r="S25" i="43"/>
  <c r="X25" i="43"/>
  <c r="AI25" i="43"/>
  <c r="V25" i="43"/>
  <c r="F25" i="43"/>
  <c r="AP25" i="43"/>
  <c r="E25" i="43"/>
  <c r="AX25" i="43"/>
  <c r="AB25" i="43"/>
  <c r="W25" i="43"/>
  <c r="AL25" i="43"/>
  <c r="AZ25" i="43"/>
  <c r="T25" i="43"/>
  <c r="G25" i="43"/>
  <c r="AM25" i="43"/>
  <c r="AS32" i="43"/>
  <c r="AZ32" i="43"/>
  <c r="AD32" i="43"/>
  <c r="T32" i="43"/>
  <c r="Q32" i="43"/>
  <c r="K32" i="43"/>
  <c r="R32" i="43"/>
  <c r="AG32" i="43"/>
  <c r="M32" i="43"/>
  <c r="E32" i="43"/>
  <c r="BA32" i="43"/>
  <c r="AL32" i="43"/>
  <c r="AN32" i="43"/>
  <c r="W32" i="43"/>
  <c r="BB32" i="43"/>
  <c r="V32" i="43"/>
  <c r="N32" i="43"/>
  <c r="AW32" i="43"/>
  <c r="AT32" i="43"/>
  <c r="Y32" i="43"/>
  <c r="AO32" i="43"/>
  <c r="AH32" i="43"/>
  <c r="AY32" i="43"/>
  <c r="I32" i="43"/>
  <c r="AK32" i="43"/>
  <c r="AX32" i="43"/>
  <c r="AM32" i="43"/>
  <c r="AI32" i="43"/>
  <c r="X32" i="43"/>
  <c r="O32" i="43"/>
  <c r="AV32" i="43"/>
  <c r="P32" i="43"/>
  <c r="AJ32" i="43"/>
  <c r="J32" i="43"/>
  <c r="Z32" i="43"/>
  <c r="F32" i="43"/>
  <c r="AU32" i="43"/>
  <c r="AR32" i="43"/>
  <c r="S32" i="43"/>
  <c r="AE32" i="43"/>
  <c r="AQ32" i="43"/>
  <c r="AB32" i="43"/>
  <c r="AC32" i="43"/>
  <c r="U32" i="43"/>
  <c r="L32" i="43"/>
  <c r="AA32" i="43"/>
  <c r="AF32" i="43"/>
  <c r="G32" i="43"/>
  <c r="H32" i="43"/>
  <c r="AP32" i="43"/>
  <c r="AG14" i="43"/>
  <c r="O14" i="43"/>
  <c r="BB14" i="43"/>
  <c r="M14" i="43"/>
  <c r="AM14" i="43"/>
  <c r="AC14" i="43"/>
  <c r="AQ14" i="43"/>
  <c r="AU14" i="43"/>
  <c r="S14" i="43"/>
  <c r="AZ14" i="43"/>
  <c r="V14" i="43"/>
  <c r="J14" i="43"/>
  <c r="K14" i="43"/>
  <c r="AD14" i="43"/>
  <c r="AV14" i="43"/>
  <c r="N14" i="43"/>
  <c r="AS14" i="43"/>
  <c r="AN14" i="43"/>
  <c r="AA14" i="43"/>
  <c r="AF14" i="43"/>
  <c r="U14" i="43"/>
  <c r="AT14" i="43"/>
  <c r="L14" i="43"/>
  <c r="AK14" i="43"/>
  <c r="E14" i="43"/>
  <c r="G14" i="43"/>
  <c r="X14" i="43"/>
  <c r="AY14" i="43"/>
  <c r="AJ14" i="43"/>
  <c r="AB14" i="43"/>
  <c r="Z14" i="43"/>
  <c r="W14" i="43"/>
  <c r="BA14" i="43"/>
  <c r="F14" i="43"/>
  <c r="R14" i="43"/>
  <c r="AW14" i="43"/>
  <c r="AH14" i="43"/>
  <c r="AL14" i="43"/>
  <c r="T14" i="43"/>
  <c r="Y14" i="43"/>
  <c r="I14" i="43"/>
  <c r="H14" i="43"/>
  <c r="Q14" i="43"/>
  <c r="AI14" i="43"/>
  <c r="P14" i="43"/>
  <c r="AO14" i="43"/>
  <c r="AP14" i="43"/>
  <c r="AE14" i="43"/>
  <c r="AR14" i="43"/>
  <c r="AX14" i="43"/>
  <c r="F13" i="43"/>
  <c r="T13" i="43"/>
  <c r="AZ13" i="43"/>
  <c r="Y13" i="43"/>
  <c r="Z13" i="43"/>
  <c r="AQ13" i="43"/>
  <c r="AF13" i="43"/>
  <c r="S13" i="43"/>
  <c r="AE13" i="43"/>
  <c r="AJ13" i="43"/>
  <c r="Q13" i="43"/>
  <c r="AI13" i="43"/>
  <c r="AY13" i="43"/>
  <c r="O13" i="43"/>
  <c r="AA13" i="43"/>
  <c r="AD13" i="43"/>
  <c r="BA13" i="43"/>
  <c r="AO13" i="43"/>
  <c r="AB13" i="43"/>
  <c r="H13" i="43"/>
  <c r="J13" i="43"/>
  <c r="AK13" i="43"/>
  <c r="R13" i="43"/>
  <c r="M13" i="43"/>
  <c r="I13" i="43"/>
  <c r="AX13" i="43"/>
  <c r="X13" i="43"/>
  <c r="W13" i="43"/>
  <c r="AN13" i="43"/>
  <c r="AS13" i="43"/>
  <c r="AM13" i="43"/>
  <c r="AV13" i="43"/>
  <c r="AP13" i="43"/>
  <c r="E13" i="43"/>
  <c r="N13" i="43"/>
  <c r="U13" i="43"/>
  <c r="AL13" i="43"/>
  <c r="AG13" i="43"/>
  <c r="P13" i="43"/>
  <c r="AU13" i="43"/>
  <c r="K13" i="43"/>
  <c r="V13" i="43"/>
  <c r="AH13" i="43"/>
  <c r="AW13" i="43"/>
  <c r="G13" i="43"/>
  <c r="BB13" i="43"/>
  <c r="L13" i="43"/>
  <c r="AC13" i="43"/>
  <c r="AT13" i="43"/>
  <c r="AR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AU17" i="43"/>
  <c r="AN17" i="43"/>
  <c r="F17" i="43"/>
  <c r="U17" i="43"/>
  <c r="Z17" i="43"/>
  <c r="M17" i="43"/>
  <c r="AE17" i="43"/>
  <c r="N17" i="43"/>
  <c r="AD17" i="43"/>
  <c r="AX17" i="43"/>
  <c r="R17" i="43"/>
  <c r="AV17" i="43"/>
  <c r="AJ17" i="43"/>
  <c r="V17" i="43"/>
  <c r="E17" i="43"/>
  <c r="W17" i="43"/>
  <c r="Y17" i="43"/>
  <c r="AO17" i="43"/>
  <c r="O17" i="43"/>
  <c r="AC17" i="43"/>
  <c r="G17" i="43"/>
  <c r="AZ17" i="43"/>
  <c r="K17" i="43"/>
  <c r="S17" i="43"/>
  <c r="H17" i="43"/>
  <c r="AQ17" i="43"/>
  <c r="AP17" i="43"/>
  <c r="X17" i="43"/>
  <c r="AS17" i="43"/>
  <c r="AL17" i="43"/>
  <c r="J17" i="43"/>
  <c r="AG17" i="43"/>
  <c r="L17" i="43"/>
  <c r="AM17" i="43"/>
  <c r="AK17" i="43"/>
  <c r="AF17" i="43"/>
  <c r="AB17" i="43"/>
  <c r="I17" i="43"/>
  <c r="AR17" i="43"/>
  <c r="AH17" i="43"/>
  <c r="T17" i="43"/>
  <c r="AY17" i="43"/>
  <c r="AW17" i="43"/>
  <c r="AA17" i="43"/>
  <c r="AT17" i="43"/>
  <c r="AI17" i="43"/>
  <c r="BA17" i="43"/>
  <c r="H23" i="43"/>
  <c r="AE23" i="43"/>
  <c r="AI23" i="43"/>
  <c r="AS23" i="43"/>
  <c r="BA23" i="43"/>
  <c r="AW23" i="43"/>
  <c r="AP23" i="43"/>
  <c r="T23" i="43"/>
  <c r="R23" i="43"/>
  <c r="Q23" i="43"/>
  <c r="V23" i="43"/>
  <c r="I23" i="43"/>
  <c r="G23" i="43"/>
  <c r="J23" i="43"/>
  <c r="AT23" i="43"/>
  <c r="S23" i="43"/>
  <c r="AX23" i="43"/>
  <c r="Y23" i="43"/>
  <c r="AZ23" i="43"/>
  <c r="AD23" i="43"/>
  <c r="N23" i="43"/>
  <c r="X23" i="43"/>
  <c r="AY23" i="43"/>
  <c r="W23" i="43"/>
  <c r="P23" i="43"/>
  <c r="AM23" i="43"/>
  <c r="AU23" i="43"/>
  <c r="AR23" i="43"/>
  <c r="AF23" i="43"/>
  <c r="AH23" i="43"/>
  <c r="O23" i="43"/>
  <c r="E23" i="43"/>
  <c r="AJ23" i="43"/>
  <c r="L23" i="43"/>
  <c r="U23" i="43"/>
  <c r="K23" i="43"/>
  <c r="AV23" i="43"/>
  <c r="Z23" i="43"/>
  <c r="AA23" i="43"/>
  <c r="AO23" i="43"/>
  <c r="AB23" i="43"/>
  <c r="BB23" i="43"/>
  <c r="AG23" i="43"/>
  <c r="AQ23" i="43"/>
  <c r="AL23" i="43"/>
  <c r="M23" i="43"/>
  <c r="AK23" i="43"/>
  <c r="AN23" i="43"/>
  <c r="F23" i="43"/>
  <c r="AC23" i="43"/>
  <c r="AV18" i="43"/>
  <c r="AC18" i="43"/>
  <c r="S18" i="43"/>
  <c r="AU18" i="43"/>
  <c r="H18" i="43"/>
  <c r="R18" i="43"/>
  <c r="AP18" i="43"/>
  <c r="AJ18" i="43"/>
  <c r="X18" i="43"/>
  <c r="N18" i="43"/>
  <c r="P18" i="43"/>
  <c r="Q18" i="43"/>
  <c r="AB18" i="43"/>
  <c r="J18" i="43"/>
  <c r="L18" i="43"/>
  <c r="E18" i="43"/>
  <c r="G18" i="43"/>
  <c r="AK18" i="43"/>
  <c r="AR18" i="43"/>
  <c r="BB18" i="43"/>
  <c r="T18" i="43"/>
  <c r="AD18" i="43"/>
  <c r="O18" i="43"/>
  <c r="AS18" i="43"/>
  <c r="U18" i="43"/>
  <c r="Z18" i="43"/>
  <c r="BA18" i="43"/>
  <c r="AW18" i="43"/>
  <c r="AA18" i="43"/>
  <c r="AF18" i="43"/>
  <c r="AL18" i="43"/>
  <c r="V18" i="43"/>
  <c r="AO18" i="43"/>
  <c r="AQ18" i="43"/>
  <c r="AY18" i="43"/>
  <c r="AH18" i="43"/>
  <c r="AI18" i="43"/>
  <c r="Y18" i="43"/>
  <c r="AE18" i="43"/>
  <c r="AT18" i="43"/>
  <c r="F18" i="43"/>
  <c r="AG18" i="43"/>
  <c r="AM18" i="43"/>
  <c r="M18" i="43"/>
  <c r="AZ18" i="43"/>
  <c r="I18" i="43"/>
  <c r="W18" i="43"/>
  <c r="AX18" i="43"/>
  <c r="K18" i="43"/>
  <c r="AN18" i="43"/>
  <c r="AK15" i="43"/>
  <c r="H15" i="43"/>
  <c r="F15" i="43"/>
  <c r="N15" i="43"/>
  <c r="AA15" i="43"/>
  <c r="Q15" i="43"/>
  <c r="AW15" i="43"/>
  <c r="AF15" i="43"/>
  <c r="J15" i="43"/>
  <c r="K15" i="43"/>
  <c r="O15" i="43"/>
  <c r="Z15" i="43"/>
  <c r="AU15" i="43"/>
  <c r="AL15" i="43"/>
  <c r="AM15" i="43"/>
  <c r="AD15" i="43"/>
  <c r="AJ15" i="43"/>
  <c r="M15" i="43"/>
  <c r="AX15" i="43"/>
  <c r="V15" i="43"/>
  <c r="W15" i="43"/>
  <c r="AH15" i="43"/>
  <c r="AB15" i="43"/>
  <c r="L15" i="43"/>
  <c r="AE15" i="43"/>
  <c r="AC15" i="43"/>
  <c r="AG15" i="43"/>
  <c r="T15" i="43"/>
  <c r="AZ15" i="43"/>
  <c r="AN15" i="43"/>
  <c r="AO15" i="43"/>
  <c r="AQ15" i="43"/>
  <c r="U15" i="43"/>
  <c r="AT15" i="43"/>
  <c r="S15" i="43"/>
  <c r="I15" i="43"/>
  <c r="AY15" i="43"/>
  <c r="X15" i="43"/>
  <c r="BB15" i="43"/>
  <c r="BA15" i="43"/>
  <c r="AV15" i="43"/>
  <c r="R15" i="43"/>
  <c r="AI15" i="43"/>
  <c r="E15" i="43"/>
  <c r="AP15" i="43"/>
  <c r="AS15" i="43"/>
  <c r="P15" i="43"/>
  <c r="G15" i="43"/>
  <c r="Y15" i="43"/>
  <c r="AR15" i="43"/>
  <c r="AC27" i="43"/>
  <c r="AP27" i="43"/>
  <c r="AB27" i="43"/>
  <c r="AU27" i="43"/>
  <c r="L27" i="43"/>
  <c r="F27" i="43"/>
  <c r="AI27" i="43"/>
  <c r="AO27" i="43"/>
  <c r="AJ27" i="43"/>
  <c r="AR27" i="43"/>
  <c r="AN27" i="43"/>
  <c r="AW27" i="43"/>
  <c r="AK27" i="43"/>
  <c r="AD27" i="43"/>
  <c r="W27" i="43"/>
  <c r="Z27" i="43"/>
  <c r="I27" i="43"/>
  <c r="AZ27" i="43"/>
  <c r="Q27" i="43"/>
  <c r="H27" i="43"/>
  <c r="AQ27" i="43"/>
  <c r="AA27" i="43"/>
  <c r="R27" i="43"/>
  <c r="K27" i="43"/>
  <c r="E27" i="43"/>
  <c r="BB27" i="43"/>
  <c r="P27" i="43"/>
  <c r="G27" i="43"/>
  <c r="AE27" i="43"/>
  <c r="BA27" i="43"/>
  <c r="S27" i="43"/>
  <c r="Y27" i="43"/>
  <c r="AV27" i="43"/>
  <c r="N27" i="43"/>
  <c r="AS27" i="43"/>
  <c r="M27" i="43"/>
  <c r="AF27" i="43"/>
  <c r="O27" i="43"/>
  <c r="AG27" i="43"/>
  <c r="AX27" i="43"/>
  <c r="AL27" i="43"/>
  <c r="AM27" i="43"/>
  <c r="AY27" i="43"/>
  <c r="AH27" i="43"/>
  <c r="V27" i="43"/>
  <c r="AT27" i="43"/>
  <c r="J27" i="43"/>
  <c r="X27" i="43"/>
  <c r="U27" i="43"/>
  <c r="T27" i="43"/>
  <c r="AC37" i="43"/>
  <c r="Q22" i="58"/>
  <c r="Q23" i="58"/>
  <c r="Q21" i="58"/>
  <c r="M12" i="43"/>
  <c r="AV12" i="43"/>
  <c r="G12" i="43"/>
  <c r="AB12" i="43"/>
  <c r="K12" i="43"/>
  <c r="AM12" i="43"/>
  <c r="AW12" i="43"/>
  <c r="AY12" i="43"/>
  <c r="AL12" i="43"/>
  <c r="X12" i="43"/>
  <c r="P12" i="43"/>
  <c r="AG12" i="43"/>
  <c r="AS12" i="43"/>
  <c r="AQ12" i="43"/>
  <c r="U12" i="43"/>
  <c r="AI12" i="43"/>
  <c r="W12" i="43"/>
  <c r="AF12" i="43"/>
  <c r="AX12" i="43"/>
  <c r="N12" i="43"/>
  <c r="AN12" i="43"/>
  <c r="AO12" i="43"/>
  <c r="AH12" i="43"/>
  <c r="AD12" i="43"/>
  <c r="F12" i="43"/>
  <c r="BB12" i="43"/>
  <c r="J12" i="43"/>
  <c r="T12" i="43"/>
  <c r="W89" i="43"/>
  <c r="BA12" i="43"/>
  <c r="AK12" i="43"/>
  <c r="AT12" i="43"/>
  <c r="AP12" i="43"/>
  <c r="V12" i="43"/>
  <c r="AC12" i="43"/>
  <c r="AA12" i="43"/>
  <c r="I12" i="43"/>
  <c r="AJ12" i="43"/>
  <c r="AR12" i="43"/>
  <c r="O12" i="43"/>
  <c r="AU12" i="43"/>
  <c r="R12" i="43"/>
  <c r="Q12" i="43"/>
  <c r="Y12" i="43"/>
  <c r="AZ12" i="43"/>
  <c r="E12" i="43"/>
  <c r="AE12" i="43"/>
  <c r="L12" i="43"/>
  <c r="Z12" i="43"/>
  <c r="S12" i="43"/>
  <c r="H12" i="43"/>
  <c r="F30" i="43"/>
  <c r="BB30" i="43"/>
  <c r="L30" i="43"/>
  <c r="AX30" i="43"/>
  <c r="M30" i="43"/>
  <c r="AA30" i="43"/>
  <c r="AZ30" i="43"/>
  <c r="AL30" i="43"/>
  <c r="AH30" i="43"/>
  <c r="Y30" i="43"/>
  <c r="AP30" i="43"/>
  <c r="BA30" i="43"/>
  <c r="G30" i="43"/>
  <c r="AR30" i="43"/>
  <c r="AN30" i="43"/>
  <c r="AY30" i="43"/>
  <c r="AE30" i="43"/>
  <c r="J30" i="43"/>
  <c r="AD30" i="43"/>
  <c r="S30" i="43"/>
  <c r="U30" i="43"/>
  <c r="AJ30" i="43"/>
  <c r="AM30" i="43"/>
  <c r="T30" i="43"/>
  <c r="AC30" i="43"/>
  <c r="O30" i="43"/>
  <c r="AU30" i="43"/>
  <c r="N30" i="43"/>
  <c r="AF30" i="43"/>
  <c r="AV30" i="43"/>
  <c r="X30" i="43"/>
  <c r="AQ30" i="43"/>
  <c r="K30" i="43"/>
  <c r="AI30" i="43"/>
  <c r="AG30" i="43"/>
  <c r="AW30" i="43"/>
  <c r="R30" i="43"/>
  <c r="AT30" i="43"/>
  <c r="P30" i="43"/>
  <c r="E30" i="43"/>
  <c r="Q30" i="43"/>
  <c r="H30" i="43"/>
  <c r="I30" i="43"/>
  <c r="AB30" i="43"/>
  <c r="AS30" i="43"/>
  <c r="AK30" i="43"/>
  <c r="AO30" i="43"/>
  <c r="Z30" i="43"/>
  <c r="V30" i="43"/>
  <c r="W30" i="43"/>
  <c r="H29" i="43"/>
  <c r="Z29" i="43"/>
  <c r="AA29" i="43"/>
  <c r="R29" i="43"/>
  <c r="G29" i="43"/>
  <c r="BA29" i="43"/>
  <c r="AC29" i="43"/>
  <c r="AX29" i="43"/>
  <c r="AK29" i="43"/>
  <c r="AW29" i="43"/>
  <c r="AV29" i="43"/>
  <c r="J29" i="43"/>
  <c r="AT29" i="43"/>
  <c r="E29" i="43"/>
  <c r="AJ29" i="43"/>
  <c r="AY29" i="43"/>
  <c r="Q29" i="43"/>
  <c r="V29" i="43"/>
  <c r="I29" i="43"/>
  <c r="AG29" i="43"/>
  <c r="S29" i="43"/>
  <c r="AQ29" i="43"/>
  <c r="N29" i="43"/>
  <c r="AR29" i="43"/>
  <c r="AL29" i="43"/>
  <c r="AI29" i="43"/>
  <c r="AD29" i="43"/>
  <c r="AM29" i="43"/>
  <c r="AS29" i="43"/>
  <c r="AU29" i="43"/>
  <c r="U29" i="43"/>
  <c r="X29" i="43"/>
  <c r="AZ29" i="43"/>
  <c r="AN29" i="43"/>
  <c r="O29" i="43"/>
  <c r="BB29" i="43"/>
  <c r="AB29" i="43"/>
  <c r="AH29" i="43"/>
  <c r="P29" i="43"/>
  <c r="L29" i="43"/>
  <c r="F29" i="43"/>
  <c r="AE29" i="43"/>
  <c r="Y29" i="43"/>
  <c r="M29" i="43"/>
  <c r="AF29" i="43"/>
  <c r="K29" i="43"/>
  <c r="T29" i="43"/>
  <c r="AO29" i="43"/>
  <c r="W29" i="43"/>
  <c r="AP29" i="43"/>
  <c r="K19" i="43"/>
  <c r="AT19" i="43"/>
  <c r="E19" i="43"/>
  <c r="AE19" i="43"/>
  <c r="AU19" i="43"/>
  <c r="X19" i="43"/>
  <c r="AL19" i="43"/>
  <c r="AH19" i="43"/>
  <c r="AD19" i="43"/>
  <c r="AX19" i="43"/>
  <c r="AW19" i="43"/>
  <c r="AP19" i="43"/>
  <c r="P19" i="43"/>
  <c r="T19" i="43"/>
  <c r="AR19" i="43"/>
  <c r="I19" i="43"/>
  <c r="AY19" i="43"/>
  <c r="AI19" i="43"/>
  <c r="AF19" i="43"/>
  <c r="S19" i="43"/>
  <c r="AC19" i="43"/>
  <c r="AA19" i="43"/>
  <c r="R19" i="43"/>
  <c r="G19" i="43"/>
  <c r="Q19" i="43"/>
  <c r="N19" i="43"/>
  <c r="BB19" i="43"/>
  <c r="Y19" i="43"/>
  <c r="W19" i="43"/>
  <c r="L19" i="43"/>
  <c r="V19" i="43"/>
  <c r="AM19" i="43"/>
  <c r="BA19" i="43"/>
  <c r="AK19" i="43"/>
  <c r="O19" i="43"/>
  <c r="AN19" i="43"/>
  <c r="AO19" i="43"/>
  <c r="F19" i="43"/>
  <c r="AZ19" i="43"/>
  <c r="M19" i="43"/>
  <c r="AS19" i="43"/>
  <c r="U19" i="43"/>
  <c r="AJ19" i="43"/>
  <c r="AG19" i="43"/>
  <c r="H19" i="43"/>
  <c r="AV19" i="43"/>
  <c r="AQ19" i="43"/>
  <c r="AB19" i="43"/>
  <c r="Z19" i="43"/>
  <c r="J19" i="43"/>
  <c r="E26" i="43"/>
  <c r="L26" i="43"/>
  <c r="N26" i="43"/>
  <c r="AR26" i="43"/>
  <c r="M26" i="43"/>
  <c r="AQ26" i="43"/>
  <c r="AU26" i="43"/>
  <c r="AB26" i="43"/>
  <c r="AJ26" i="43"/>
  <c r="Y26" i="43"/>
  <c r="K26" i="43"/>
  <c r="AG26" i="43"/>
  <c r="AY26" i="43"/>
  <c r="Q26" i="43"/>
  <c r="T26" i="43"/>
  <c r="AN26" i="43"/>
  <c r="F26" i="43"/>
  <c r="BA26" i="43"/>
  <c r="AT26" i="43"/>
  <c r="AO26" i="43"/>
  <c r="I26" i="43"/>
  <c r="AP26" i="43"/>
  <c r="AH26" i="43"/>
  <c r="V26" i="43"/>
  <c r="AD26" i="43"/>
  <c r="W26" i="43"/>
  <c r="AL26" i="43"/>
  <c r="U26" i="43"/>
  <c r="AE26" i="43"/>
  <c r="X26" i="43"/>
  <c r="AA26" i="43"/>
  <c r="AZ26" i="43"/>
  <c r="AC26" i="43"/>
  <c r="AM26" i="43"/>
  <c r="AW26" i="43"/>
  <c r="J26" i="43"/>
  <c r="BB26" i="43"/>
  <c r="H26" i="43"/>
  <c r="AS26" i="43"/>
  <c r="AI26" i="43"/>
  <c r="AK26" i="43"/>
  <c r="AF26" i="43"/>
  <c r="P26" i="43"/>
  <c r="AV26" i="43"/>
  <c r="AX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AY24" i="43"/>
  <c r="P24" i="43"/>
  <c r="V24" i="43"/>
  <c r="AC24" i="43"/>
  <c r="M24" i="43"/>
  <c r="Z24" i="43"/>
  <c r="AV24" i="43"/>
  <c r="I24" i="43"/>
  <c r="AR24" i="43"/>
  <c r="U24" i="43"/>
  <c r="AJ24" i="43"/>
  <c r="AA24" i="43"/>
  <c r="G24" i="43"/>
  <c r="AS24" i="43"/>
  <c r="AT24" i="43"/>
  <c r="E24" i="43"/>
  <c r="F24" i="43"/>
  <c r="H24" i="43"/>
  <c r="AU24" i="43"/>
  <c r="Y24" i="43"/>
  <c r="R24" i="43"/>
  <c r="T24" i="43"/>
  <c r="Q24" i="43"/>
  <c r="AQ24" i="43"/>
  <c r="AW24" i="43"/>
  <c r="AL24" i="43"/>
  <c r="AO24" i="43"/>
  <c r="K24" i="43"/>
  <c r="J24" i="43"/>
  <c r="L24" i="43"/>
  <c r="AK24" i="43"/>
  <c r="AX24" i="43"/>
  <c r="AN24" i="43"/>
  <c r="O24" i="43"/>
  <c r="AH24" i="43"/>
  <c r="AB24" i="43"/>
  <c r="AE24" i="43"/>
  <c r="AI24" i="43"/>
  <c r="AF24" i="43"/>
  <c r="AP24" i="43"/>
  <c r="AZ24" i="43"/>
  <c r="W24" i="43"/>
  <c r="X24" i="43"/>
  <c r="AD24" i="43"/>
  <c r="BA24" i="43"/>
  <c r="N24" i="43"/>
  <c r="S24" i="43"/>
  <c r="X28" i="43"/>
  <c r="H28" i="43"/>
  <c r="E28" i="43"/>
  <c r="AS28" i="43"/>
  <c r="AL28" i="43"/>
  <c r="AB28" i="43"/>
  <c r="N28" i="43"/>
  <c r="AH28" i="43"/>
  <c r="AY28" i="43"/>
  <c r="K28" i="43"/>
  <c r="U28" i="43"/>
  <c r="O28" i="43"/>
  <c r="P28" i="43"/>
  <c r="F28" i="43"/>
  <c r="G28" i="43"/>
  <c r="BA28" i="43"/>
  <c r="Y28" i="43"/>
  <c r="AW28" i="43"/>
  <c r="S28" i="43"/>
  <c r="AI28" i="43"/>
  <c r="V28" i="43"/>
  <c r="AV28" i="43"/>
  <c r="BB28" i="43"/>
  <c r="L28" i="43"/>
  <c r="AJ28" i="43"/>
  <c r="AZ28" i="43"/>
  <c r="T28" i="43"/>
  <c r="AA28" i="43"/>
  <c r="Z28" i="43"/>
  <c r="AE28" i="43"/>
  <c r="AP28" i="43"/>
  <c r="AC28" i="43"/>
  <c r="AU28" i="43"/>
  <c r="AX28" i="43"/>
  <c r="AK28" i="43"/>
  <c r="AN28" i="43"/>
  <c r="AR28" i="43"/>
  <c r="J28" i="43"/>
  <c r="AO28" i="43"/>
  <c r="W28" i="43"/>
  <c r="I28" i="43"/>
  <c r="AD28" i="43"/>
  <c r="AG28" i="43"/>
  <c r="M28" i="43"/>
  <c r="AT28" i="43"/>
  <c r="Q28" i="43"/>
  <c r="AM28" i="43"/>
  <c r="R28" i="43"/>
  <c r="AQ28" i="43"/>
  <c r="AF28" i="43"/>
  <c r="R20" i="43"/>
  <c r="AT20" i="43"/>
  <c r="AS20" i="43"/>
  <c r="AW20" i="43"/>
  <c r="AK20" i="43"/>
  <c r="AD20" i="43"/>
  <c r="AZ20" i="43"/>
  <c r="AC20" i="43"/>
  <c r="U20" i="43"/>
  <c r="H20" i="43"/>
  <c r="K20" i="43"/>
  <c r="Q20" i="43"/>
  <c r="AG20" i="43"/>
  <c r="AI20" i="43"/>
  <c r="AF20" i="43"/>
  <c r="AH20" i="43"/>
  <c r="P20" i="43"/>
  <c r="J20" i="43"/>
  <c r="AN20" i="43"/>
  <c r="T20" i="43"/>
  <c r="AY20" i="43"/>
  <c r="W20" i="43"/>
  <c r="BA20" i="43"/>
  <c r="AM20" i="43"/>
  <c r="AP20" i="43"/>
  <c r="X20" i="43"/>
  <c r="AV20" i="43"/>
  <c r="BB20" i="43"/>
  <c r="AE20" i="43"/>
  <c r="AR20" i="43"/>
  <c r="AJ20" i="43"/>
  <c r="AO20" i="43"/>
  <c r="AQ20" i="43"/>
  <c r="E20" i="43"/>
  <c r="AA20" i="43"/>
  <c r="V20" i="43"/>
  <c r="N20" i="43"/>
  <c r="Y20" i="43"/>
  <c r="Z20" i="43"/>
  <c r="S20" i="43"/>
  <c r="AX20" i="43"/>
  <c r="I20" i="43"/>
  <c r="L20" i="43"/>
  <c r="AB20" i="43"/>
  <c r="F20" i="43"/>
  <c r="AU20" i="43"/>
  <c r="M20" i="43"/>
  <c r="G20" i="43"/>
  <c r="O20" i="43"/>
  <c r="AL20" i="43"/>
  <c r="AM21" i="43"/>
  <c r="K21" i="43"/>
  <c r="AO21" i="43"/>
  <c r="AY21" i="43"/>
  <c r="AU21" i="43"/>
  <c r="BB21" i="43"/>
  <c r="AF21" i="43"/>
  <c r="X21" i="43"/>
  <c r="AZ21" i="43"/>
  <c r="V21" i="43"/>
  <c r="I21" i="43"/>
  <c r="AQ21" i="43"/>
  <c r="AA21" i="43"/>
  <c r="T21" i="43"/>
  <c r="AN21" i="43"/>
  <c r="G21" i="43"/>
  <c r="BA21" i="43"/>
  <c r="E21" i="43"/>
  <c r="AI21" i="43"/>
  <c r="AP21" i="43"/>
  <c r="AH21" i="43"/>
  <c r="AB21" i="43"/>
  <c r="N21" i="43"/>
  <c r="Y21" i="43"/>
  <c r="J21" i="43"/>
  <c r="AW21" i="43"/>
  <c r="W21" i="43"/>
  <c r="P21" i="43"/>
  <c r="AV21" i="43"/>
  <c r="M21" i="43"/>
  <c r="F21" i="43"/>
  <c r="AL21" i="43"/>
  <c r="AK21" i="43"/>
  <c r="AX21" i="43"/>
  <c r="AJ21" i="43"/>
  <c r="U21" i="43"/>
  <c r="AC21" i="43"/>
  <c r="AT21" i="43"/>
  <c r="AS21" i="43"/>
  <c r="L21" i="43"/>
  <c r="S21" i="43"/>
  <c r="AE21" i="43"/>
  <c r="Z21" i="43"/>
  <c r="R21" i="43"/>
  <c r="AG21" i="43"/>
  <c r="AR21" i="43"/>
  <c r="AD21" i="43"/>
  <c r="Q21" i="43"/>
  <c r="H21" i="43"/>
  <c r="O21" i="43"/>
  <c r="AS16" i="43"/>
  <c r="J16" i="43"/>
  <c r="W16" i="43"/>
  <c r="AP16" i="43"/>
  <c r="E16" i="43"/>
  <c r="T16" i="43"/>
  <c r="BB16" i="43"/>
  <c r="AH16" i="43"/>
  <c r="Z16" i="43"/>
  <c r="AR16" i="43"/>
  <c r="G16" i="43"/>
  <c r="F16" i="43"/>
  <c r="AQ16" i="43"/>
  <c r="AD16" i="43"/>
  <c r="AB16" i="43"/>
  <c r="S16" i="43"/>
  <c r="AN16" i="43"/>
  <c r="AF16" i="43"/>
  <c r="P16" i="43"/>
  <c r="AJ16" i="43"/>
  <c r="X16" i="43"/>
  <c r="V16" i="43"/>
  <c r="N16" i="43"/>
  <c r="O16" i="43"/>
  <c r="AO16" i="43"/>
  <c r="U16" i="43"/>
  <c r="H16" i="43"/>
  <c r="AZ16" i="43"/>
  <c r="Y16" i="43"/>
  <c r="AM16" i="43"/>
  <c r="AK16" i="43"/>
  <c r="AU16" i="43"/>
  <c r="AL16" i="43"/>
  <c r="AY16" i="43"/>
  <c r="M16" i="43"/>
  <c r="AE16" i="43"/>
  <c r="AI16" i="43"/>
  <c r="L16" i="43"/>
  <c r="AG16" i="43"/>
  <c r="AX16" i="43"/>
  <c r="AA16" i="43"/>
  <c r="R16" i="43"/>
  <c r="AV16" i="43"/>
  <c r="K16" i="43"/>
  <c r="AC16" i="43"/>
  <c r="AW16" i="43"/>
  <c r="AT16" i="43"/>
  <c r="BA16" i="43"/>
  <c r="I16" i="43"/>
  <c r="Q16" i="43"/>
  <c r="AI22" i="43"/>
  <c r="BA22" i="43"/>
  <c r="I22" i="43"/>
  <c r="AS22" i="43"/>
  <c r="V22" i="43"/>
  <c r="AR22" i="43"/>
  <c r="M22" i="43"/>
  <c r="F22" i="43"/>
  <c r="T22" i="43"/>
  <c r="G22" i="43"/>
  <c r="J22" i="43"/>
  <c r="Q22" i="43"/>
  <c r="P22" i="43"/>
  <c r="AN22" i="43"/>
  <c r="AK22" i="43"/>
  <c r="AX22" i="43"/>
  <c r="L22" i="43"/>
  <c r="AT22" i="43"/>
  <c r="AM22" i="43"/>
  <c r="AO22" i="43"/>
  <c r="AC22" i="43"/>
  <c r="S22" i="43"/>
  <c r="AL22" i="43"/>
  <c r="AF22" i="43"/>
  <c r="N22" i="43"/>
  <c r="R22" i="43"/>
  <c r="O22" i="43"/>
  <c r="AJ22" i="43"/>
  <c r="X22" i="43"/>
  <c r="AW22" i="43"/>
  <c r="AY22" i="43"/>
  <c r="AV22" i="43"/>
  <c r="W22" i="43"/>
  <c r="AH22" i="43"/>
  <c r="E22" i="43"/>
  <c r="AQ22" i="43"/>
  <c r="AP22" i="43"/>
  <c r="K22" i="43"/>
  <c r="AU22" i="43"/>
  <c r="AZ22" i="43"/>
  <c r="BB22" i="43"/>
  <c r="Y22" i="43"/>
  <c r="Z22" i="43"/>
  <c r="AA22" i="43"/>
  <c r="H22" i="43"/>
  <c r="AD22" i="43"/>
  <c r="AB22" i="43"/>
  <c r="U22" i="43"/>
  <c r="AE22" i="43"/>
  <c r="AG22" i="43"/>
  <c r="AF31" i="43"/>
  <c r="AJ31" i="43"/>
  <c r="AE31" i="43"/>
  <c r="J31" i="43"/>
  <c r="BB31" i="43"/>
  <c r="AH31" i="43"/>
  <c r="AD31" i="43"/>
  <c r="R31" i="43"/>
  <c r="AA31" i="43"/>
  <c r="P31" i="43"/>
  <c r="K31" i="43"/>
  <c r="AT31" i="43"/>
  <c r="Y31" i="43"/>
  <c r="I31" i="43"/>
  <c r="AQ31" i="43"/>
  <c r="H31" i="43"/>
  <c r="AI31" i="43"/>
  <c r="AC31" i="43"/>
  <c r="X31" i="43"/>
  <c r="AB31" i="43"/>
  <c r="AZ31" i="43"/>
  <c r="AP31" i="43"/>
  <c r="AG31" i="43"/>
  <c r="L31" i="43"/>
  <c r="Z31" i="43"/>
  <c r="AU31" i="43"/>
  <c r="AM31" i="43"/>
  <c r="AK31" i="43"/>
  <c r="E31" i="43"/>
  <c r="G31" i="43"/>
  <c r="U31" i="43"/>
  <c r="AY31" i="43"/>
  <c r="BA31" i="43"/>
  <c r="AR31" i="43"/>
  <c r="AX31" i="43"/>
  <c r="AV31" i="43"/>
  <c r="F31" i="43"/>
  <c r="O31" i="43"/>
  <c r="AW31" i="43"/>
  <c r="AO31" i="43"/>
  <c r="AL31" i="43"/>
  <c r="M31" i="43"/>
  <c r="Q31" i="43"/>
  <c r="W31" i="43"/>
  <c r="N31" i="43"/>
  <c r="AS31" i="43"/>
  <c r="AN31" i="43"/>
  <c r="V31" i="43"/>
  <c r="S31" i="43"/>
  <c r="T31" i="43"/>
  <c r="L7" i="46" l="1"/>
  <c r="L9" i="46" s="1"/>
  <c r="K7" i="46"/>
  <c r="K9" i="46" s="1"/>
  <c r="L10" i="46"/>
  <c r="K10" i="46"/>
  <c r="L4" i="46"/>
  <c r="L6" i="46" s="1"/>
  <c r="K4" i="46"/>
  <c r="K6" i="46" s="1"/>
  <c r="O24" i="58"/>
  <c r="O19" i="58"/>
  <c r="R5" i="44"/>
  <c r="D16" i="43"/>
  <c r="D20" i="43"/>
  <c r="X24" i="44"/>
  <c r="W22" i="58" s="1"/>
  <c r="T22" i="58" s="1"/>
  <c r="T23" i="58" s="1"/>
  <c r="D19" i="43"/>
  <c r="D29" i="43"/>
  <c r="D30" i="43"/>
  <c r="L33" i="43"/>
  <c r="D12" i="43"/>
  <c r="E33" i="43"/>
  <c r="Y33" i="43"/>
  <c r="O33" i="43"/>
  <c r="AJ33" i="43"/>
  <c r="AA33" i="43"/>
  <c r="AK33" i="43"/>
  <c r="J33" i="43"/>
  <c r="BB33" i="43"/>
  <c r="AH33" i="43"/>
  <c r="AN33" i="43"/>
  <c r="AF33" i="43"/>
  <c r="W33" i="43"/>
  <c r="AS33" i="43"/>
  <c r="X33" i="43"/>
  <c r="AL33" i="43"/>
  <c r="AM33" i="43"/>
  <c r="K33" i="43"/>
  <c r="AV33" i="43"/>
  <c r="D27" i="43"/>
  <c r="D15" i="43"/>
  <c r="D18" i="43"/>
  <c r="D17" i="43"/>
  <c r="H12" i="46"/>
  <c r="F8" i="58" s="1"/>
  <c r="F6" i="58"/>
  <c r="Y24" i="44"/>
  <c r="X22" i="58" s="1"/>
  <c r="U22" i="58" s="1"/>
  <c r="U23" i="58" s="1"/>
  <c r="D13" i="43"/>
  <c r="D14" i="43"/>
  <c r="D32" i="43"/>
  <c r="D31" i="43"/>
  <c r="D22" i="43"/>
  <c r="D21" i="43"/>
  <c r="D28" i="43"/>
  <c r="D24" i="43"/>
  <c r="H9" i="46"/>
  <c r="W9" i="44"/>
  <c r="Z24" i="44"/>
  <c r="W24" i="44" s="1"/>
  <c r="D26" i="43"/>
  <c r="H33" i="43"/>
  <c r="S33" i="43"/>
  <c r="Z33" i="43"/>
  <c r="AE33" i="43"/>
  <c r="AZ33" i="43"/>
  <c r="Q33" i="43"/>
  <c r="R33" i="43"/>
  <c r="AU33" i="43"/>
  <c r="AR33" i="43"/>
  <c r="I33" i="43"/>
  <c r="AC33" i="43"/>
  <c r="V33" i="43"/>
  <c r="AP33" i="43"/>
  <c r="AT33" i="43"/>
  <c r="BA33" i="43"/>
  <c r="T33" i="43"/>
  <c r="F33" i="43"/>
  <c r="AD33" i="43"/>
  <c r="AO33" i="43"/>
  <c r="N33" i="43"/>
  <c r="AX33" i="43"/>
  <c r="AI33" i="43"/>
  <c r="U33" i="43"/>
  <c r="AQ33" i="43"/>
  <c r="AG33" i="43"/>
  <c r="P33" i="43"/>
  <c r="AY33" i="43"/>
  <c r="AW33" i="43"/>
  <c r="AB33" i="43"/>
  <c r="G33" i="43"/>
  <c r="M33" i="43"/>
  <c r="D23" i="43"/>
  <c r="H6" i="46"/>
  <c r="D25" i="43"/>
  <c r="D33" i="43" l="1"/>
  <c r="AC24" i="44" s="1"/>
  <c r="A29" i="44"/>
  <c r="K12" i="46"/>
  <c r="L8" i="58" s="1"/>
  <c r="L6" i="58"/>
  <c r="L12" i="46"/>
  <c r="O8" i="58" s="1"/>
  <c r="O6" i="58"/>
  <c r="BC33" i="43"/>
  <c r="I24" i="55" l="1"/>
  <c r="I24" i="54"/>
  <c r="V23" i="58"/>
  <c r="V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F3DDA2A3-C7F1-4E59-9F54-A60318A93A7C}">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411A9C1-608D-4E97-A288-CD0088A15598}">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<sst xmlns="http://schemas.openxmlformats.org/spreadsheetml/2006/main" count="9665" uniqueCount="1896">
  <si>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</si>
  <si>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</si>
  <si>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</si>
  <si>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</si>
  <si>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</si>
  <si>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</si>
  <si>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</si>
  <si>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</si>
  <si>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</si>
  <si>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</si>
  <si>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</si>
  <si>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</si>
  <si>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</si>
  <si>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</si>
  <si>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</si>
  <si>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</si>
  <si>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</si>
  <si>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</si>
  <si>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</si>
  <si>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</si>
  <si>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</si>
  <si>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</si>
  <si>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</si>
  <si>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</si>
  <si>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</si>
  <si>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</si>
  <si>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</si>
  <si>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</si>
  <si>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</si>
  <si>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</si>
  <si>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</si>
  <si>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</si>
  <si>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</si>
  <si>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</si>
  <si>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</si>
  <si>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</si>
  <si>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</si>
  <si>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</si>
  <si>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</si>
  <si>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</si>
  <si>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</si>
  <si>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</si>
  <si>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</si>
  <si>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</si>
  <si>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</si>
  <si>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</si>
  <si>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</si>
  <si>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</si>
  <si>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</si>
  <si>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</si>
  <si>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</si>
  <si>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</si>
  <si>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</si>
  <si>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</si>
  <si>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</si>
  <si>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</si>
  <si>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</si>
  <si>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</si>
  <si>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</si>
  <si>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</si>
  <si>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</si>
  <si>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</si>
  <si>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</si>
  <si>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</si>
  <si>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</si>
  <si>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</si>
  <si>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</si>
  <si>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</si>
  <si>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</si>
  <si>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</si>
  <si>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</si>
  <si>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</si>
  <si>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</si>
  <si>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</si>
  <si>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</si>
  <si>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</si>
  <si>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</si>
  <si>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</si>
  <si>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</si>
  <si>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</si>
  <si>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</si>
  <si>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</si>
  <si>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</si>
  <si>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</si>
  <si>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</si>
  <si>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</si>
  <si>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</si>
  <si>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</si>
  <si>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</si>
  <si>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</si>
  <si>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</si>
  <si>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</si>
  <si>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</si>
  <si>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</si>
  <si>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</si>
  <si>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</si>
  <si>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</si>
  <si>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</si>
  <si>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</si>
  <si>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</si>
  <si>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</si>
  <si>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</si>
  <si>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</si>
  <si>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</si>
  <si>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</si>
  <si>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</si>
  <si>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</si>
  <si>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</si>
  <si>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</si>
  <si>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</si>
  <si>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</si>
  <si>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</si>
  <si>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</si>
  <si>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</si>
  <si>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</si>
  <si>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</si>
  <si>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</si>
  <si>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</si>
  <si>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</si>
  <si>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</si>
  <si>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</si>
  <si>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</si>
  <si>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</si>
  <si>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</si>
  <si>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</si>
  <si>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</si>
  <si>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</si>
  <si>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</si>
  <si>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</si>
  <si>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</si>
  <si>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</si>
  <si>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</si>
  <si>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</si>
  <si>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</si>
  <si>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</si>
  <si>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</si>
  <si>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</si>
  <si>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</si>
  <si>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</si>
  <si>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</si>
  <si>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</si>
  <si>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</si>
  <si>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</si>
  <si>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</si>
  <si>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</si>
  <si>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</si>
  <si>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</si>
  <si>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</si>
  <si>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</si>
  <si>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</si>
  <si>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</si>
  <si>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</si>
  <si>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</si>
  <si>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</si>
  <si>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</si>
  <si>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</si>
  <si>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</si>
  <si>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</si>
  <si>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</si>
  <si>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</si>
  <si>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</si>
  <si>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</si>
  <si>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</si>
  <si>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</si>
  <si>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</si>
  <si>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</si>
  <si>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</si>
  <si>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</si>
  <si>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</si>
  <si>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</si>
  <si>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</si>
  <si>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</si>
  <si>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</si>
  <si>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</si>
  <si>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</si>
  <si>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</si>
  <si>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</si>
  <si>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</si>
  <si>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</si>
  <si>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</si>
  <si>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</si>
  <si>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</si>
  <si>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</si>
  <si>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</si>
  <si>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</si>
  <si>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</si>
  <si>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</si>
  <si>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</si>
  <si>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</si>
  <si>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</si>
  <si>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</si>
  <si>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</si>
  <si>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</si>
  <si>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</si>
  <si>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</si>
  <si>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</si>
  <si>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</si>
  <si>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</si>
  <si>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</si>
  <si>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</si>
  <si>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</si>
  <si>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</si>
  <si>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</si>
  <si>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</si>
  <si>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</si>
  <si>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</si>
  <si>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</si>
  <si>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</si>
  <si>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</si>
  <si>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</si>
  <si>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</si>
  <si>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</si>
  <si>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</si>
  <si>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</si>
  <si>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</si>
  <si>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</si>
  <si>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</si>
  <si>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</si>
  <si>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</si>
  <si>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</si>
  <si>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</si>
  <si>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</si>
  <si>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</si>
  <si>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</si>
  <si>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</si>
  <si>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</si>
  <si>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</si>
  <si>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</si>
  <si>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</si>
  <si>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</si>
  <si>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</si>
  <si>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</si>
  <si>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</si>
  <si>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</si>
  <si>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</si>
  <si>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</si>
  <si>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</si>
  <si>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</si>
  <si>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</si>
  <si>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</si>
  <si>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</si>
  <si>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</si>
  <si>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</si>
  <si>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</si>
  <si>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</si>
  <si>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</si>
  <si>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</si>
  <si>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</si>
  <si>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</si>
  <si>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</si>
  <si>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</si>
  <si>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</si>
  <si>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</si>
  <si>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</si>
  <si>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</si>
  <si>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</si>
  <si>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</si>
  <si>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</si>
  <si>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</si>
  <si>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</si>
  <si>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</si>
  <si>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</si>
  <si>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</si>
  <si>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</si>
  <si>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</si>
  <si>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</si>
  <si>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</si>
  <si>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</si>
  <si>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</si>
  <si>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</si>
  <si>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</si>
  <si>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</si>
  <si>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</si>
  <si>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</si>
  <si>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</si>
  <si>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</si>
  <si>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</si>
  <si>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</si>
  <si>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</si>
  <si>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</si>
  <si>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</si>
  <si>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</si>
  <si>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</si>
  <si>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</si>
  <si>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</si>
  <si>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</si>
  <si>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</si>
  <si>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</si>
  <si>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</si>
  <si>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</si>
  <si>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</si>
  <si>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</si>
  <si>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</si>
  <si>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</si>
  <si>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</si>
  <si>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</si>
  <si>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</si>
  <si>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</si>
  <si>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</si>
  <si>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</si>
  <si>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</si>
  <si>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</si>
  <si>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</si>
  <si>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</si>
  <si>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</si>
  <si>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</si>
  <si>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</si>
  <si>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</si>
  <si>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</si>
  <si>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</si>
  <si>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</si>
  <si>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</si>
  <si>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</si>
  <si>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</si>
  <si>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</si>
  <si>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</si>
  <si>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</si>
  <si>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</si>
  <si>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</si>
  <si>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</si>
  <si>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</si>
  <si>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</si>
  <si>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</si>
  <si>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</si>
  <si>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</si>
  <si>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</si>
  <si>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</si>
  <si>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</si>
  <si>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</si>
  <si>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</si>
  <si>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</si>
  <si>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</si>
  <si>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</si>
  <si>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</si>
  <si>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</si>
  <si>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</si>
  <si>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</si>
  <si>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</si>
  <si>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</si>
  <si>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</si>
  <si>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</si>
  <si>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</si>
  <si>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</si>
  <si>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</si>
  <si>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</si>
  <si>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</si>
  <si>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</si>
  <si>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</si>
  <si>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</si>
  <si>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</si>
  <si>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</si>
  <si>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</si>
  <si>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</si>
  <si>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</si>
  <si>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</si>
  <si>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</si>
  <si>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</si>
  <si>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</si>
  <si>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</si>
  <si>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</si>
  <si>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</si>
  <si>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</si>
  <si>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</si>
  <si>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</si>
  <si>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</si>
  <si>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</si>
  <si>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</si>
  <si>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</si>
  <si>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</si>
  <si>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</si>
  <si>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</si>
  <si>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</si>
  <si>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</si>
  <si>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</si>
  <si>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</si>
  <si>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</si>
  <si>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</si>
  <si>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</si>
  <si>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</si>
  <si>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</si>
  <si>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</si>
  <si>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</si>
  <si>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</si>
  <si>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</si>
  <si>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</si>
  <si>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</si>
  <si>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</si>
  <si>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</si>
  <si>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</si>
  <si>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</si>
  <si>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</si>
  <si>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</si>
  <si>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</si>
  <si>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</si>
  <si>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</si>
  <si>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</si>
  <si>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</si>
  <si>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</si>
  <si>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</si>
  <si>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</si>
  <si>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</si>
  <si>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</si>
  <si>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</si>
  <si>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</si>
  <si>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</si>
  <si>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</si>
  <si>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</si>
  <si>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</si>
  <si>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</si>
  <si>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</si>
  <si>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</si>
  <si>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</si>
  <si>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</si>
  <si>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</si>
  <si>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</si>
  <si>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</si>
  <si>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</si>
  <si>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</si>
  <si>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</si>
  <si>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</si>
  <si>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</si>
  <si>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</si>
  <si>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</si>
  <si>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</si>
  <si>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</si>
  <si>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</si>
  <si>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</si>
  <si>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</si>
  <si>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</si>
  <si>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</si>
  <si>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</si>
  <si>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</si>
  <si>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</si>
  <si>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</si>
  <si>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</si>
  <si>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</si>
  <si>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</si>
  <si>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</si>
  <si>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</si>
  <si>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</si>
  <si>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</si>
  <si>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</si>
  <si>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</si>
  <si>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</si>
  <si>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</si>
  <si>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</si>
  <si>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</si>
  <si>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</si>
  <si>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</si>
  <si>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</si>
  <si>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</si>
  <si>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</si>
  <si>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</si>
  <si>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</si>
  <si>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</si>
  <si>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</si>
  <si>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</si>
  <si>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</si>
  <si>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</si>
  <si>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</si>
  <si>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</si>
  <si>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</si>
  <si>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</si>
  <si>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</si>
  <si>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</si>
  <si>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</si>
  <si>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</si>
  <si>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</si>
  <si>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</si>
  <si>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</si>
  <si>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</si>
  <si>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</si>
  <si>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</si>
  <si>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</si>
  <si>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</si>
  <si>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</si>
  <si>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</si>
  <si>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</si>
  <si>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</si>
  <si>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</si>
  <si>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</si>
  <si>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</si>
  <si>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</si>
  <si>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</si>
  <si>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</si>
  <si>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</si>
  <si>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</si>
  <si>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</si>
  <si>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</si>
  <si>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</si>
  <si>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</si>
  <si>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</si>
  <si>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</si>
  <si>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</si>
  <si>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</si>
  <si>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</si>
  <si>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</si>
  <si>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</si>
  <si>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</si>
  <si>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</si>
  <si>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</si>
  <si>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</si>
  <si>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</si>
  <si>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</si>
  <si>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</si>
  <si>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</si>
  <si>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</si>
  <si>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</si>
  <si>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</si>
  <si>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</si>
  <si>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</si>
  <si>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</si>
  <si>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</si>
  <si>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</si>
  <si>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</si>
  <si>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</si>
  <si>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</si>
  <si>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</si>
  <si>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</si>
  <si>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</si>
  <si>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</si>
  <si>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</si>
  <si>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</si>
  <si>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</si>
  <si>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</si>
  <si>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</si>
  <si>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</si>
  <si>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</si>
  <si>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</si>
  <si>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</si>
  <si>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</si>
  <si>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</si>
  <si>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</si>
  <si>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</si>
  <si>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</si>
  <si>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</si>
  <si>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</si>
  <si>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</si>
  <si>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</si>
  <si>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</si>
  <si>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</si>
  <si>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</si>
  <si>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</si>
  <si>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</si>
  <si>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</si>
  <si>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</si>
  <si>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</si>
  <si>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</si>
  <si>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</si>
  <si>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</si>
  <si>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</si>
  <si>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</si>
  <si>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</si>
  <si>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</si>
  <si>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</si>
  <si>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</si>
  <si>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</si>
  <si>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</si>
  <si>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</si>
  <si>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</si>
  <si>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</si>
  <si>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</si>
  <si>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</si>
  <si>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</si>
  <si>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</si>
  <si>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</si>
  <si>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</si>
  <si>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</si>
  <si>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</si>
  <si>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</si>
  <si>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</si>
  <si>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</si>
  <si>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</si>
  <si>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</si>
  <si>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</si>
  <si>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</si>
  <si>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</si>
  <si>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</si>
  <si>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</si>
  <si>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</si>
  <si>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</si>
  <si>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</si>
  <si>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</si>
  <si>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</si>
  <si>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</si>
  <si>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</si>
  <si>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</si>
  <si>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</si>
  <si>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</si>
  <si>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</si>
  <si>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</si>
  <si>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</si>
  <si>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</si>
  <si>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</si>
  <si>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</si>
  <si>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</si>
  <si>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</si>
  <si>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</si>
  <si>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</si>
  <si>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</si>
  <si>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</si>
  <si>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</si>
  <si>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</si>
  <si>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</si>
  <si>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</si>
  <si>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</si>
  <si>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</si>
  <si>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</si>
  <si>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</si>
  <si>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</si>
  <si>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</si>
  <si>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</si>
  <si>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</si>
  <si>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</si>
  <si>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</si>
  <si>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</si>
  <si>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</si>
  <si>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</si>
  <si>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</si>
  <si>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</si>
  <si>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</si>
  <si>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</si>
  <si>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</si>
  <si>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</si>
  <si>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</si>
  <si>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</si>
  <si>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</si>
  <si>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</si>
  <si>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</si>
  <si>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</si>
  <si>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</si>
  <si>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</si>
  <si>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</si>
  <si>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</si>
  <si>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</si>
  <si>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</si>
  <si>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</si>
  <si>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</si>
  <si>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</si>
  <si>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</si>
  <si>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</si>
  <si>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</si>
  <si>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</si>
  <si>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</si>
  <si>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</si>
  <si>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</si>
  <si>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</si>
  <si>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</si>
  <si>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</si>
  <si>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</si>
  <si>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</si>
  <si>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</si>
  <si>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</si>
  <si>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</si>
  <si>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</si>
  <si>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</si>
  <si>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</si>
  <si>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</si>
  <si>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</si>
  <si>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</si>
  <si>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</si>
  <si>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</si>
  <si>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</si>
  <si>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</si>
  <si>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</si>
  <si>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</si>
  <si>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</si>
  <si>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</si>
  <si>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</si>
  <si>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</si>
  <si>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</si>
  <si>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</si>
  <si>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</si>
  <si>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</si>
  <si>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</si>
  <si>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</si>
  <si>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</si>
  <si>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</si>
  <si>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</si>
  <si>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</si>
  <si>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</si>
  <si>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</si>
  <si>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</si>
  <si>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</si>
  <si>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</si>
  <si>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</si>
  <si>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</si>
  <si>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</si>
  <si>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</si>
  <si>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</si>
  <si>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</si>
  <si>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</si>
  <si>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</si>
  <si>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</si>
  <si>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</si>
  <si>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</si>
  <si>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</si>
  <si>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</si>
  <si>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</si>
  <si>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</si>
  <si>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</si>
  <si>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</si>
  <si>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</si>
  <si>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</si>
  <si>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</si>
  <si>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</si>
  <si>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</si>
  <si>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</si>
  <si>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</si>
  <si>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</si>
  <si>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</si>
  <si>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</si>
  <si>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</si>
  <si>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</si>
  <si>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</si>
  <si>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</si>
  <si>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</si>
  <si>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</si>
  <si>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</si>
  <si>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</si>
  <si>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</si>
  <si>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</si>
  <si>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</si>
  <si>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</si>
  <si>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</si>
  <si>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</si>
  <si>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</si>
  <si>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</si>
  <si>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</si>
  <si>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</si>
  <si>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</si>
  <si>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</si>
  <si>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</si>
  <si>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</si>
  <si>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</si>
  <si>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</si>
  <si>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</si>
  <si>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</si>
  <si>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</si>
  <si>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</si>
  <si>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</si>
  <si>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</si>
  <si>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</si>
  <si>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</si>
  <si>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</si>
  <si>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</si>
  <si>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</si>
  <si>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</si>
  <si>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</si>
  <si>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</si>
  <si>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</si>
  <si>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</si>
  <si>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</si>
  <si>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</si>
  <si>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</si>
  <si>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</si>
  <si>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</si>
  <si>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</si>
  <si>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</si>
  <si>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</si>
  <si>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</si>
  <si>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</si>
  <si>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</si>
  <si>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</si>
  <si>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</si>
  <si>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</si>
  <si>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</si>
  <si>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</si>
  <si>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</si>
  <si>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</si>
  <si>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</si>
  <si>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</si>
  <si>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</si>
  <si>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</si>
  <si>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</si>
  <si>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</si>
  <si>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</si>
  <si>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</si>
  <si>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</si>
  <si>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</si>
  <si>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</si>
  <si>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</si>
  <si>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</si>
  <si>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</si>
  <si>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</si>
  <si>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</si>
  <si>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</si>
  <si>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</si>
  <si>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</si>
  <si>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</si>
  <si>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</si>
  <si>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</si>
  <si>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</si>
  <si>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</si>
  <si>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</si>
  <si>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</si>
  <si>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</si>
  <si>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</si>
  <si>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</si>
  <si>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</si>
  <si>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</si>
  <si>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</si>
  <si>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</si>
  <si>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</si>
  <si>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</si>
  <si>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</si>
  <si>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</si>
  <si>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</si>
  <si>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</si>
  <si>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</si>
  <si>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</si>
  <si>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</si>
  <si>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</si>
  <si>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</si>
  <si>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</si>
  <si>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</si>
  <si>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</si>
  <si>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</si>
  <si>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</si>
  <si>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</si>
  <si>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</si>
  <si>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</si>
  <si>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</si>
  <si>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</si>
  <si>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</si>
  <si>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</si>
  <si>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</si>
  <si>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</si>
  <si>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</si>
  <si>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</si>
  <si>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</si>
  <si>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</si>
  <si>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</si>
  <si>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</si>
  <si>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</si>
  <si>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</si>
  <si>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</si>
  <si>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</si>
  <si>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</si>
  <si>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</si>
  <si>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</si>
  <si>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</si>
  <si>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</si>
  <si>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</si>
  <si>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</si>
  <si>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</si>
  <si>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</si>
  <si>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</si>
  <si>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</si>
  <si>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</si>
  <si>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</si>
  <si>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</si>
  <si>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</si>
  <si>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</si>
  <si>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</si>
  <si>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</si>
  <si>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</si>
  <si>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</si>
  <si>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</si>
  <si>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</si>
  <si>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</si>
  <si>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</si>
  <si>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</si>
  <si>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</si>
  <si>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</si>
  <si>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</si>
  <si>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</si>
  <si>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</si>
  <si>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</si>
  <si>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</si>
  <si>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</si>
  <si>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</si>
  <si>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</si>
  <si>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</si>
  <si>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</si>
  <si>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</si>
  <si>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</si>
  <si>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</si>
  <si>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</si>
  <si>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</si>
  <si>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</si>
  <si>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</si>
  <si>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</si>
  <si>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</si>
  <si>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</si>
  <si>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</si>
  <si>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</si>
  <si>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</si>
  <si>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</si>
  <si>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</si>
  <si>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</si>
  <si>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</si>
  <si>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</si>
  <si>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</si>
  <si>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</si>
  <si>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</si>
  <si>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</si>
  <si>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</si>
  <si>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</si>
  <si>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</si>
  <si>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</si>
  <si>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</si>
  <si>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</si>
  <si>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</si>
  <si>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</si>
  <si>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</si>
  <si>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</si>
  <si>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</si>
  <si>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</si>
  <si>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</si>
  <si>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</si>
  <si>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</si>
  <si>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</si>
  <si>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</si>
  <si>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</si>
  <si>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</si>
  <si>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</si>
  <si>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</si>
  <si>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</si>
  <si>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</si>
  <si>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</si>
  <si>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</si>
  <si>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</si>
  <si>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</si>
  <si>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</si>
  <si>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</si>
  <si>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</si>
  <si>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</si>
  <si>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</si>
  <si>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</si>
  <si>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</si>
  <si>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</si>
  <si>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</si>
  <si>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</si>
  <si>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</si>
  <si>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</si>
  <si>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</si>
  <si>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</si>
  <si>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</si>
  <si>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</si>
  <si>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</si>
  <si>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</si>
  <si>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</si>
  <si>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</si>
  <si>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</si>
  <si>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</si>
  <si>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</si>
  <si>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</si>
  <si>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</si>
  <si>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</si>
  <si>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</si>
  <si>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</si>
  <si>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</si>
  <si>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</si>
  <si>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</si>
  <si>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</si>
  <si>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</si>
  <si>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</si>
  <si>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</si>
  <si>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</si>
  <si>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</si>
  <si>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</si>
  <si>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</si>
  <si>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</si>
  <si>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</si>
  <si>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</si>
  <si>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</si>
  <si>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</si>
  <si>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</si>
  <si>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</si>
  <si>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</si>
  <si>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</si>
  <si>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</si>
  <si>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</si>
  <si>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</si>
  <si>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</si>
  <si>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</si>
  <si>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</si>
  <si>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</si>
  <si>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</si>
  <si>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</si>
  <si>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</si>
  <si>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</si>
  <si>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</si>
  <si>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</si>
  <si>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</si>
  <si>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</si>
  <si>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</si>
  <si>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</si>
  <si>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</si>
  <si>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</si>
  <si>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</si>
  <si>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</si>
  <si>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</si>
  <si>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</si>
  <si>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</si>
  <si>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</si>
  <si>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</si>
  <si>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</si>
  <si>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</si>
  <si>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</si>
  <si>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</si>
  <si>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</si>
  <si>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</si>
  <si>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</si>
  <si>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</si>
  <si>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</si>
  <si>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</si>
  <si>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</si>
  <si>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</si>
  <si>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</si>
  <si>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</si>
  <si>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</si>
  <si>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</si>
  <si>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</si>
  <si>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</si>
  <si>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</si>
  <si>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</si>
  <si>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</si>
  <si>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</si>
  <si>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</si>
  <si>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</si>
  <si>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</si>
  <si>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</si>
  <si>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</si>
  <si>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</si>
  <si>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</si>
  <si>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</si>
  <si>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</si>
  <si>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</si>
  <si>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</si>
  <si>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</si>
  <si>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</si>
  <si>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</si>
  <si>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</si>
  <si>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</si>
  <si>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</si>
  <si>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</si>
  <si>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</si>
  <si>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</si>
  <si>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</si>
  <si>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</si>
  <si>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</si>
  <si>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</si>
  <si>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</si>
  <si>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</si>
  <si>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</si>
  <si>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</si>
  <si>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</si>
  <si>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</si>
  <si>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</si>
  <si>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</si>
  <si>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</si>
  <si>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</si>
  <si>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</si>
  <si>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</si>
  <si>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</si>
  <si>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</si>
  <si>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</si>
  <si>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</si>
  <si>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</si>
  <si>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</si>
  <si>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</si>
  <si>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</si>
  <si>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</si>
  <si>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</si>
  <si>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</si>
  <si>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</si>
  <si>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</si>
  <si>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</si>
  <si>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</si>
  <si>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</si>
  <si>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</si>
  <si>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</si>
  <si>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</si>
  <si>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</si>
  <si>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</si>
  <si>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</si>
  <si>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</si>
  <si>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</si>
  <si>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</si>
  <si>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</si>
  <si>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</si>
  <si>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</si>
  <si>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</si>
  <si>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</si>
  <si>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</si>
  <si>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</si>
  <si>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</si>
  <si>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</si>
  <si>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</si>
  <si>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</si>
  <si>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</si>
  <si>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</si>
  <si>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</si>
  <si>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</si>
  <si>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</si>
  <si>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</si>
  <si>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</si>
  <si>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</si>
  <si>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</si>
  <si>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</si>
  <si>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</si>
  <si>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</si>
  <si>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</si>
  <si>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</si>
  <si>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</si>
  <si>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</si>
  <si>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</si>
  <si>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</si>
  <si>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</si>
  <si>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</si>
  <si>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</si>
  <si>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</si>
  <si>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</si>
  <si>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</si>
  <si>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</si>
  <si>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</si>
  <si>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</si>
  <si>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</si>
  <si>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</si>
  <si>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</si>
  <si>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</si>
  <si>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</si>
  <si>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</si>
  <si>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</si>
  <si>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</si>
  <si>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</si>
  <si>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</si>
  <si>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</si>
  <si>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</si>
  <si>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</si>
  <si>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</si>
  <si>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</si>
  <si>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</si>
  <si>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</si>
  <si>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</si>
  <si>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</si>
  <si>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</si>
  <si>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</si>
  <si>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</si>
  <si>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</si>
  <si>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</si>
  <si>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</si>
  <si>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</si>
  <si>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</si>
  <si>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</si>
  <si>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</si>
  <si>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</si>
  <si>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</si>
  <si>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</si>
  <si>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</si>
  <si>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</si>
  <si>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</si>
  <si>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</si>
  <si>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</si>
  <si>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</si>
  <si>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</si>
  <si>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</si>
  <si>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</si>
  <si>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</si>
  <si>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</si>
  <si>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</si>
  <si>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</si>
  <si>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</si>
  <si>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</si>
  <si>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</si>
  <si>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</si>
  <si>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</si>
  <si>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</si>
  <si>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</si>
  <si>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</si>
  <si>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</si>
  <si>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</si>
  <si>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</si>
  <si>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</si>
  <si>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</si>
  <si>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</si>
  <si>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</si>
  <si>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</si>
  <si>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</si>
  <si>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</si>
  <si>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</si>
  <si>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</si>
  <si>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</si>
  <si>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</si>
  <si>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</si>
  <si>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</si>
  <si>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</si>
  <si>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</si>
  <si>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</si>
  <si>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</si>
  <si>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</si>
  <si>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</si>
  <si>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</si>
  <si>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</si>
  <si>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</si>
  <si>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</si>
  <si>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</si>
  <si>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</si>
  <si>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</si>
  <si>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</si>
  <si>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</si>
  <si>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</si>
  <si>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</si>
  <si>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</si>
  <si>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</si>
  <si>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</si>
  <si>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</si>
  <si>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</si>
  <si>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</si>
  <si>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</si>
  <si>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</si>
  <si>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</si>
  <si>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</si>
  <si>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</si>
  <si>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</si>
  <si>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</si>
  <si>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</si>
  <si>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</si>
  <si>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</si>
  <si>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</si>
  <si>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</si>
  <si>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</si>
  <si>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</si>
  <si>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</si>
  <si>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</si>
  <si>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</si>
  <si>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</si>
  <si>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</si>
  <si>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</si>
  <si>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</si>
  <si>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</si>
  <si>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</si>
  <si>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</si>
  <si>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</si>
  <si>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</si>
  <si>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</si>
  <si>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</si>
  <si>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</si>
  <si>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</si>
  <si>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</si>
  <si>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</si>
  <si>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</si>
  <si>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</si>
  <si>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</si>
  <si>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</si>
  <si>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</si>
  <si>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</si>
  <si>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</si>
  <si>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</si>
  <si>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</si>
  <si>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</si>
  <si>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</si>
  <si>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</si>
  <si>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</si>
  <si>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</si>
  <si>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</si>
  <si>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</si>
  <si>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</si>
  <si>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</si>
  <si>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</si>
  <si>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</si>
  <si>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</si>
  <si>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</si>
  <si>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</si>
  <si>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</si>
  <si>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</si>
  <si>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</si>
  <si>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</si>
  <si>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</si>
  <si>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</si>
  <si>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</si>
  <si>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</si>
  <si>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</si>
  <si>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</si>
  <si>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</si>
  <si>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</si>
  <si>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</si>
  <si>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</si>
  <si>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</si>
  <si>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</si>
  <si>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</si>
  <si>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</si>
  <si>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</si>
  <si>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</si>
  <si>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</si>
  <si>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</si>
  <si>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</si>
  <si>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</si>
  <si>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</si>
  <si>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</si>
  <si>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</si>
  <si>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</si>
  <si>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</si>
  <si>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</si>
  <si>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</si>
  <si>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</si>
  <si>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</si>
  <si>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</si>
  <si>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</si>
  <si>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</si>
  <si>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</si>
  <si>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</si>
  <si>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</si>
  <si>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</si>
  <si>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</si>
  <si>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</si>
  <si>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</si>
  <si>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</si>
  <si>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</si>
  <si>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</si>
  <si>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</si>
  <si>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</si>
  <si>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</si>
  <si>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</si>
  <si>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</si>
  <si>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</si>
  <si>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</si>
  <si>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</si>
  <si>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</si>
  <si>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</si>
  <si>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</si>
  <si>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</si>
  <si>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</si>
  <si>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</si>
  <si>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</si>
  <si>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</si>
  <si>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</si>
  <si>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</si>
  <si>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</si>
  <si>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</si>
  <si>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</si>
  <si>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</si>
  <si>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</si>
  <si>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</si>
  <si>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</si>
  <si>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</si>
  <si>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</si>
  <si>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</si>
  <si>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</si>
  <si>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</si>
  <si>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</si>
  <si>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</si>
  <si>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</si>
  <si>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</si>
  <si>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</si>
  <si>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</si>
  <si>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</si>
  <si>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</si>
  <si>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</si>
  <si>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</si>
  <si>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</si>
  <si>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</si>
  <si>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</si>
  <si>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</si>
  <si>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</si>
  <si>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</si>
  <si>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</si>
  <si>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</si>
  <si>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</si>
  <si>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</si>
  <si>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</si>
  <si>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</si>
  <si>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</si>
  <si>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</si>
  <si>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</si>
  <si>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</si>
  <si>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</si>
  <si>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</si>
  <si>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</si>
  <si>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</si>
  <si>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</si>
  <si>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</si>
  <si>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</si>
  <si>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</si>
  <si>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</si>
  <si>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</si>
  <si>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</si>
  <si>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</si>
  <si>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</si>
  <si>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</si>
  <si>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</si>
  <si>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</si>
  <si>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</si>
  <si>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</si>
  <si>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</si>
  <si>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</si>
  <si>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</si>
  <si>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</si>
  <si>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</si>
  <si>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</si>
  <si>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</si>
  <si>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</si>
  <si>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</si>
  <si>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</si>
  <si>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</si>
  <si>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</si>
  <si>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</si>
  <si>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</si>
  <si>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</si>
  <si>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</si>
  <si>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</si>
  <si>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</si>
  <si>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</si>
  <si>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</si>
  <si>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</si>
  <si>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</si>
  <si>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</si>
  <si>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</si>
  <si>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</si>
  <si>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</si>
  <si>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</si>
  <si>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</si>
  <si>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</si>
  <si>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</si>
  <si>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</si>
  <si>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</si>
  <si>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</si>
  <si>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</si>
  <si>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</si>
  <si>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</si>
  <si>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</si>
  <si>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</si>
  <si>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</si>
  <si>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</si>
  <si>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</si>
  <si>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</si>
  <si>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</si>
  <si>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</si>
  <si>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</si>
  <si>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</si>
  <si>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</si>
  <si>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</si>
  <si>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</si>
  <si>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</si>
  <si>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</si>
  <si>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</si>
  <si>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</si>
  <si>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</si>
  <si>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</si>
  <si>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</si>
  <si>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</si>
  <si>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</si>
  <si>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</si>
  <si>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</si>
  <si>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</si>
  <si>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</si>
  <si>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</si>
  <si>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</si>
  <si>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</si>
  <si>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</si>
  <si>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</si>
  <si>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</si>
  <si>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</si>
  <si>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</si>
  <si>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</si>
  <si>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</si>
  <si>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</si>
  <si>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</si>
  <si>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</si>
  <si>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</si>
  <si>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</si>
  <si>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</si>
  <si>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</si>
  <si>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</si>
  <si>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</si>
  <si>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</si>
  <si>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</si>
  <si>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</si>
  <si>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</si>
  <si>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</si>
  <si>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</si>
  <si>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</si>
  <si>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</si>
  <si>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</si>
  <si>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</si>
  <si>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</si>
  <si>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</si>
  <si>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</si>
  <si>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</si>
  <si>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</si>
  <si>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</si>
  <si>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</si>
  <si>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</si>
  <si>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</si>
  <si>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</si>
  <si>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</si>
  <si>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</si>
  <si>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</si>
  <si>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</si>
  <si>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</si>
  <si>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</si>
  <si>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</si>
  <si>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</si>
  <si>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</si>
  <si>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</si>
  <si>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</si>
  <si>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</si>
  <si>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</si>
  <si>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</si>
  <si>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</si>
  <si>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</si>
  <si>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</si>
  <si>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</si>
  <si>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</si>
  <si>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</si>
  <si>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</si>
  <si>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</si>
  <si>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</si>
  <si>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</si>
  <si>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</si>
  <si>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</si>
  <si>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</si>
  <si>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</si>
  <si>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</si>
  <si>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</si>
  <si>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</si>
  <si>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</si>
  <si>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</si>
  <si>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</si>
  <si>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</si>
  <si>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</si>
  <si>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</si>
  <si>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</si>
  <si>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</si>
  <si>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</si>
  <si>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</si>
  <si>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</si>
  <si>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</si>
  <si>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</si>
  <si>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</si>
  <si>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</si>
  <si>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</si>
  <si>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</si>
  <si>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</si>
  <si>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</si>
  <si>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</si>
  <si>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</si>
  <si>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</si>
  <si>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</si>
  <si>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</si>
  <si>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</si>
  <si>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</si>
  <si>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</si>
  <si>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</si>
  <si>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</si>
  <si>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</si>
  <si>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</si>
  <si>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</si>
  <si>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</si>
  <si>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</si>
  <si>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</si>
  <si>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</si>
  <si>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</si>
  <si>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</si>
  <si>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</si>
  <si>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</si>
  <si>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</si>
  <si>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</si>
  <si>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</si>
  <si>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</si>
  <si>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</si>
  <si>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</si>
  <si>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</si>
  <si>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</si>
  <si>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</si>
  <si>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</si>
  <si>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</si>
  <si>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</si>
  <si>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</si>
  <si>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</si>
  <si>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</si>
  <si>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</si>
  <si>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</si>
  <si>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</si>
  <si>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</si>
  <si>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</si>
  <si>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</si>
  <si>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</si>
  <si>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</si>
  <si>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</si>
  <si>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</si>
  <si>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</si>
  <si>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</si>
  <si>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</si>
  <si>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</si>
  <si>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</si>
  <si>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</si>
  <si>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</si>
  <si>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</si>
  <si>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</si>
  <si>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</si>
  <si>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</si>
  <si>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</si>
  <si>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</si>
  <si>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</si>
  <si>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</si>
  <si>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</si>
  <si>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</si>
  <si>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</si>
  <si>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</si>
  <si>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</si>
  <si>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</si>
  <si>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</si>
  <si>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</si>
  <si>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</si>
  <si>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</si>
  <si>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</si>
  <si>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</si>
  <si>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</si>
  <si>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</si>
  <si>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</si>
  <si>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</si>
  <si>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</si>
  <si>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</si>
  <si>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</si>
  <si>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</si>
  <si>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</si>
  <si>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</si>
  <si>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</si>
  <si>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</si>
  <si>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</si>
  <si>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</si>
  <si>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</si>
  <si>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</si>
  <si>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</si>
  <si>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</si>
  <si>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</si>
  <si>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</si>
  <si>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</si>
  <si>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</si>
  <si>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</si>
  <si>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</si>
  <si>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</si>
  <si>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</si>
  <si>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</si>
  <si>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</si>
  <si>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</si>
  <si>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</si>
  <si>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</si>
  <si>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</si>
  <si>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</si>
  <si>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</si>
  <si>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</si>
  <si>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</si>
  <si>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</si>
  <si>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</si>
  <si>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</si>
  <si>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</si>
  <si>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</si>
  <si>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</si>
  <si>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</si>
  <si>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</si>
  <si>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</si>
  <si>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</si>
  <si>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</si>
  <si>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</si>
  <si>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</si>
  <si>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</si>
  <si>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</si>
  <si>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</si>
  <si>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</si>
  <si>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</si>
  <si>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</si>
  <si>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</si>
  <si>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</si>
  <si>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</si>
  <si>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</si>
  <si>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</si>
  <si>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</si>
  <si>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</si>
  <si>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</si>
  <si>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</si>
  <si>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</si>
  <si>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</si>
  <si>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</si>
  <si>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</si>
  <si>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</si>
  <si>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</si>
  <si>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</si>
  <si>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</si>
  <si>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</si>
  <si>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</si>
  <si>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</si>
  <si>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</si>
  <si>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</si>
  <si>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</si>
  <si>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</si>
  <si>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</si>
  <si>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</si>
  <si>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</si>
  <si>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</si>
  <si>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</si>
  <si>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</si>
  <si>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</si>
  <si>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</si>
  <si>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</si>
  <si>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</si>
  <si>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</si>
  <si>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</si>
  <si>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</si>
  <si>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</si>
  <si>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</si>
  <si>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</si>
  <si>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</si>
  <si>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</si>
  <si>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</si>
  <si>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</si>
  <si>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</si>
  <si>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</si>
  <si>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</si>
  <si>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</si>
  <si>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</si>
  <si>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</si>
  <si>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</si>
  <si>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</si>
  <si>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</si>
  <si>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</si>
  <si>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</si>
  <si>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</si>
  <si>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</si>
  <si>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</si>
  <si>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</si>
  <si>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</si>
  <si>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</si>
  <si>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</si>
  <si>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</si>
  <si>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</si>
  <si>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</si>
  <si>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</si>
  <si>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</si>
  <si>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</si>
  <si>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</si>
  <si>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</si>
  <si>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</si>
  <si>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</si>
  <si>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</si>
  <si>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</si>
  <si>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</si>
  <si>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</si>
  <si>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</si>
  <si>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</si>
  <si>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</si>
  <si>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</si>
  <si>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</si>
  <si>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</si>
  <si>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</si>
  <si>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</si>
  <si>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</si>
  <si>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</si>
  <si>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</si>
  <si>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</si>
  <si>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</si>
  <si>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</si>
  <si>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</si>
  <si>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</si>
  <si>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</si>
  <si>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</si>
  <si>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</si>
  <si>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</si>
  <si>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</si>
  <si>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</si>
  <si>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</si>
  <si>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</si>
  <si>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</si>
  <si>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</si>
  <si>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</si>
  <si>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</si>
  <si>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</si>
  <si>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</si>
  <si>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</si>
  <si>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</si>
  <si>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</si>
  <si>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</si>
  <si>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</si>
  <si>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</si>
  <si>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</si>
  <si>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</si>
  <si>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平成２９</t>
    <rPh sb="0" eb="2">
      <t>ヘイセイ</t>
    </rPh>
    <phoneticPr fontId="2"/>
  </si>
  <si>
    <t>平成３０</t>
    <rPh sb="0" eb="2">
      <t>ヘイセイ</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</si>
  <si>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</si>
  <si>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</si>
  <si>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</si>
  <si>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</si>
  <si>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</si>
  <si>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</si>
  <si>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</si>
  <si>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</si>
  <si>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</si>
  <si>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</si>
  <si>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</si>
  <si>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</si>
  <si>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</si>
  <si>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</si>
  <si>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</si>
  <si>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</si>
  <si>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</si>
  <si>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</si>
  <si>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</si>
  <si>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</si>
  <si>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</si>
  <si>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</si>
  <si>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</si>
  <si>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</si>
  <si>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</si>
  <si>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</si>
  <si>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</si>
  <si>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</si>
  <si>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</si>
  <si>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</si>
  <si>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</si>
  <si>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</si>
  <si>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</si>
  <si>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</si>
  <si>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</si>
  <si>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</si>
  <si>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</si>
  <si>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</si>
  <si>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</si>
  <si>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</si>
  <si>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</si>
  <si>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</si>
  <si>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</si>
  <si>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</si>
  <si>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</si>
  <si>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</si>
  <si>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</si>
  <si>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</si>
  <si>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</si>
  <si>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</si>
  <si>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</si>
  <si>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</si>
  <si>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</si>
  <si>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</si>
  <si>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</si>
  <si>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保護を解除する場合</t>
    <rPh sb="0" eb="2">
      <t>ホゴ</t>
    </rPh>
    <rPh sb="3" eb="5">
      <t>カイジョ</t>
    </rPh>
    <rPh sb="7" eb="9">
      <t>バアイ</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</si>
  <si>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</si>
  <si>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</si>
  <si>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</si>
  <si>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</si>
  <si>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低燃費車：１</t>
    <rPh sb="0" eb="4">
      <t>テイネンピシャ</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</si>
  <si>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</si>
  <si>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</si>
  <si>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</si>
  <si>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</si>
  <si>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</si>
  <si>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</si>
  <si>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</si>
  <si>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</si>
  <si>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r>
      <t>水色以外のセルには保護をかけています。解除の必要がある場合は次の手順で解除してください。
《手順》　メニューバーの[校閲]→[シート保護の解除]
なお、水色以外のセルには計算式等が入っています。</t>
    </r>
    <r>
      <rPr>
        <b/>
        <sz val="11"/>
        <rFont val="ＭＳ Ｐゴシック"/>
        <family val="3"/>
        <charset val="128"/>
      </rPr>
      <t>計算式の削除や行の追加・削除を行わないで</t>
    </r>
    <r>
      <rPr>
        <sz val="11"/>
        <rFont val="ＭＳ Ｐゴシック"/>
        <family val="3"/>
        <charset val="128"/>
      </rPr>
      <t>ください。</t>
    </r>
    <rPh sb="0" eb="2">
      <t>ミズイロ</t>
    </rPh>
    <rPh sb="2" eb="4">
      <t>イガイ</t>
    </rPh>
    <rPh sb="9" eb="11">
      <t>ホゴ</t>
    </rPh>
    <rPh sb="19" eb="21">
      <t>カイジョ</t>
    </rPh>
    <rPh sb="22" eb="24">
      <t>ヒツヨウ</t>
    </rPh>
    <rPh sb="27" eb="29">
      <t>バアイ</t>
    </rPh>
    <rPh sb="30" eb="31">
      <t>ツギ</t>
    </rPh>
    <rPh sb="32" eb="34">
      <t>テジュン</t>
    </rPh>
    <rPh sb="35" eb="37">
      <t>カイジョ</t>
    </rPh>
    <rPh sb="46" eb="48">
      <t>テジュン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</si>
  <si>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</si>
  <si>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</si>
  <si>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</si>
  <si>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</si>
  <si>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</si>
  <si>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</si>
  <si>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</si>
  <si>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</si>
  <si>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</si>
  <si>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</si>
  <si>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</si>
  <si>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</si>
  <si>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</si>
  <si>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</si>
  <si>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</si>
  <si>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</si>
  <si>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</si>
  <si>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</si>
  <si>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一般車のうち被牽引車の台数　→</t>
    <rPh sb="0" eb="2">
      <t>イッパン</t>
    </rPh>
    <rPh sb="2" eb="3">
      <t>シャ</t>
    </rPh>
    <rPh sb="6" eb="7">
      <t>ヒ</t>
    </rPh>
    <rPh sb="7" eb="10">
      <t>ケンインシャ</t>
    </rPh>
    <rPh sb="11" eb="13">
      <t>ダイスウ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</si>
  <si>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</si>
  <si>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</si>
  <si>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</si>
  <si>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</si>
  <si>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</si>
  <si>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</si>
  <si>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</si>
  <si>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</si>
  <si>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</si>
  <si>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</si>
  <si>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</si>
  <si>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</si>
  <si>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</si>
  <si>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</si>
  <si>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</si>
  <si>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</si>
  <si>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</si>
  <si>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</si>
  <si>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走行距離当たりの単位：　ＣＯ</t>
    </r>
    <r>
      <rPr>
        <sz val="8"/>
        <rFont val="ＭＳ Ｐゴシック"/>
        <family val="3"/>
        <charset val="128"/>
        <scheme val="minor"/>
      </rPr>
      <t>２</t>
    </r>
    <r>
      <rPr>
        <sz val="11"/>
        <rFont val="ＭＳ Ｐゴシック"/>
        <family val="3"/>
        <charset val="128"/>
        <scheme val="minor"/>
      </rPr>
      <t>(kg/km)</t>
    </r>
    <phoneticPr fontId="2"/>
  </si>
  <si>
    <t>実績200台未満 Ver7.01</t>
    <rPh sb="0" eb="2">
      <t>ジッセキ</t>
    </rPh>
    <rPh sb="5" eb="6">
      <t>ダイ</t>
    </rPh>
    <rPh sb="6" eb="8">
      <t>ミマン</t>
    </rPh>
    <phoneticPr fontId="2"/>
  </si>
  <si>
    <t>令和   7 年  3  月  31 日</t>
    <rPh sb="0" eb="1">
      <t>レイ</t>
    </rPh>
    <rPh sb="1" eb="2">
      <t>ワ</t>
    </rPh>
    <rPh sb="7" eb="8">
      <t>ネン</t>
    </rPh>
    <rPh sb="13" eb="14">
      <t>ツキ</t>
    </rPh>
    <rPh sb="19" eb="20">
      <t>ニチ</t>
    </rPh>
    <phoneticPr fontId="2"/>
  </si>
  <si>
    <t>年度の措置の実施の状況について、埼玉県地球温暖化対策</t>
    <rPh sb="6" eb="8">
      <t>ジッシ</t>
    </rPh>
    <rPh sb="9" eb="11">
      <t>ジョウキョウ</t>
    </rPh>
    <phoneticPr fontId="2"/>
  </si>
  <si>
    <t>推進条例第３２条第１項の規定により、次のとおり提出します。</t>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</si>
  <si>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</si>
  <si>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</si>
  <si>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令和7年4月1日、低燃費車の基準を改正しました。「R7年度実績報告書」「R7年度計画書」から適用されます。「R6年度実績報告書」は改正前の基準に基づき作成してください。</t>
    <rPh sb="0" eb="2">
      <t>レイワ</t>
    </rPh>
    <rPh sb="3" eb="4">
      <t>ネン</t>
    </rPh>
    <rPh sb="5" eb="6">
      <t>ガツ</t>
    </rPh>
    <rPh sb="7" eb="8">
      <t>ニチ</t>
    </rPh>
    <rPh sb="9" eb="13">
      <t>テイネンピシャ</t>
    </rPh>
    <rPh sb="14" eb="16">
      <t>キジュン</t>
    </rPh>
    <rPh sb="17" eb="19">
      <t>カイセイ</t>
    </rPh>
    <rPh sb="27" eb="29">
      <t>ネンド</t>
    </rPh>
    <rPh sb="29" eb="34">
      <t>ジッセキホウコクショ</t>
    </rPh>
    <rPh sb="38" eb="40">
      <t>ネンド</t>
    </rPh>
    <rPh sb="40" eb="43">
      <t>ケイカクショ</t>
    </rPh>
    <rPh sb="46" eb="48">
      <t>テキヨウ</t>
    </rPh>
    <rPh sb="56" eb="58">
      <t>ネンド</t>
    </rPh>
    <rPh sb="58" eb="63">
      <t>ジッセキホウコクショ</t>
    </rPh>
    <rPh sb="65" eb="67">
      <t>カイセイ</t>
    </rPh>
    <rPh sb="67" eb="68">
      <t>マエ</t>
    </rPh>
    <rPh sb="69" eb="71">
      <t>キジュン</t>
    </rPh>
    <rPh sb="72" eb="73">
      <t>モト</t>
    </rPh>
    <rPh sb="75" eb="77">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</si>
</sst>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9">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scheme val="minor"/>
    </font>
    <font>
      <sz val="8"/>
      <name val="ＭＳ Ｐゴシック"/>
      <family val="3"/>
      <charset val="128"/>
      <scheme val="minor"/>
    </font>
    <font>
      <sz val="8"/>
      <color theme="1"/>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0" fillId="0" borderId="0">
      <alignment vertical="center"/>
    </xf>
    <xf numFmtId="0" fontId="1" fillId="0" borderId="0"/>
    <xf numFmtId="0" fontId="1" fillId="0" borderId="0"/>
    <xf numFmtId="0" fontId="1" fillId="0" borderId="0"/>
    <xf numFmtId="0" fontId="1" fillId="0" borderId="0"/>
    <xf numFmtId="0" fontId="30" fillId="0" borderId="0">
      <alignment vertical="center"/>
    </xf>
    <xf numFmtId="0" fontId="1" fillId="0" borderId="0">
      <alignment vertical="center"/>
    </xf>
  </cellStyleXfs>
  <cellXfs count="1008">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0" fillId="0" borderId="0" xfId="5">
      <alignment vertical="center"/>
    </xf>
    <xf numFmtId="0" fontId="30" fillId="0" borderId="0" xfId="5" applyAlignment="1">
      <alignment horizontal="center" vertical="center"/>
    </xf>
    <xf numFmtId="0" fontId="30" fillId="0" borderId="33" xfId="5" applyBorder="1" applyAlignment="1">
      <alignment horizontal="center" vertical="center"/>
    </xf>
    <xf numFmtId="0" fontId="30"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1"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3"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4"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0" fillId="0" borderId="35" xfId="5" applyBorder="1">
      <alignment vertical="center"/>
    </xf>
    <xf numFmtId="0" fontId="30" fillId="0" borderId="35" xfId="5" applyBorder="1" applyAlignment="1">
      <alignment vertical="center" wrapText="1"/>
    </xf>
    <xf numFmtId="0" fontId="4" fillId="0" borderId="35" xfId="0" applyFont="1" applyBorder="1" applyAlignment="1">
      <alignment vertical="top"/>
    </xf>
    <xf numFmtId="0" fontId="30" fillId="0" borderId="35" xfId="5" applyBorder="1" applyAlignment="1">
      <alignment horizontal="right" vertical="top"/>
    </xf>
    <xf numFmtId="0" fontId="30" fillId="0" borderId="0" xfId="5" applyAlignment="1">
      <alignment horizontal="right" vertical="top"/>
    </xf>
    <xf numFmtId="0" fontId="36" fillId="0" borderId="0" xfId="5" applyFont="1" applyAlignment="1">
      <alignment horizontal="right" vertical="center"/>
    </xf>
    <xf numFmtId="0" fontId="35" fillId="0" borderId="0" xfId="5" applyFont="1" applyAlignment="1">
      <alignment horizontal="right" vertical="center"/>
    </xf>
    <xf numFmtId="0" fontId="35" fillId="0" borderId="0" xfId="5" applyFont="1">
      <alignment vertical="center"/>
    </xf>
    <xf numFmtId="0" fontId="35" fillId="0" borderId="0" xfId="5" applyFont="1" applyAlignment="1">
      <alignment vertical="center" shrinkToFit="1"/>
    </xf>
    <xf numFmtId="0" fontId="32" fillId="0" borderId="28" xfId="5" applyFont="1" applyBorder="1" applyAlignment="1">
      <alignment horizontal="center" vertical="center" shrinkToFit="1"/>
    </xf>
    <xf numFmtId="0" fontId="32" fillId="0" borderId="7" xfId="5" applyFont="1" applyBorder="1" applyAlignment="1">
      <alignment horizontal="center" vertical="center" shrinkToFit="1"/>
    </xf>
    <xf numFmtId="0" fontId="32" fillId="0" borderId="30" xfId="5" applyFont="1" applyBorder="1" applyAlignment="1">
      <alignment horizontal="center" vertical="center" shrinkToFit="1"/>
    </xf>
    <xf numFmtId="0" fontId="32" fillId="0" borderId="29" xfId="5" applyFont="1" applyBorder="1" applyAlignment="1">
      <alignment horizontal="center" vertical="center" shrinkToFit="1"/>
    </xf>
    <xf numFmtId="0" fontId="32"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7" fillId="0" borderId="35" xfId="5" applyFont="1" applyBorder="1" applyAlignment="1">
      <alignment horizontal="left"/>
    </xf>
    <xf numFmtId="0" fontId="30" fillId="0" borderId="5" xfId="5" applyBorder="1" applyAlignment="1">
      <alignment horizontal="center" vertical="center"/>
    </xf>
    <xf numFmtId="0" fontId="32"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8" fillId="0" borderId="0" xfId="0" applyFont="1" applyAlignment="1">
      <alignment horizontal="left" vertical="center"/>
    </xf>
    <xf numFmtId="177" fontId="1" fillId="6" borderId="31" xfId="0" applyNumberFormat="1" applyFont="1" applyFill="1" applyBorder="1" applyAlignment="1">
      <alignment horizontal="center" vertical="center"/>
    </xf>
    <xf numFmtId="0" fontId="39" fillId="0" borderId="33" xfId="5" applyFont="1" applyBorder="1" applyAlignment="1">
      <alignment horizontal="left" vertical="center"/>
    </xf>
    <xf numFmtId="0" fontId="32"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0"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11" fillId="0" borderId="18" xfId="0" applyFont="1" applyBorder="1"/>
    <xf numFmtId="0" fontId="0" fillId="0" borderId="6" xfId="0" applyBorder="1" applyAlignment="1">
      <alignment wrapText="1"/>
    </xf>
    <xf numFmtId="0" fontId="11" fillId="0" borderId="27" xfId="0" applyFont="1" applyBorder="1"/>
    <xf numFmtId="0" fontId="0" fillId="0" borderId="62" xfId="0" applyBorder="1" applyAlignment="1">
      <alignment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0"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10" borderId="1" xfId="0" applyFont="1" applyFill="1" applyBorder="1" applyAlignment="1">
      <alignment horizontal="center" vertical="center" wrapText="1"/>
    </xf>
    <xf numFmtId="38" fontId="30"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0" fillId="0" borderId="60" xfId="5" applyBorder="1">
      <alignment vertical="center"/>
    </xf>
    <xf numFmtId="0" fontId="41" fillId="0" borderId="0" xfId="5" applyFont="1">
      <alignment vertical="center"/>
    </xf>
    <xf numFmtId="0" fontId="18" fillId="0" borderId="75" xfId="0" applyFont="1" applyBorder="1" applyAlignment="1">
      <alignment horizontal="center" vertical="center"/>
    </xf>
    <xf numFmtId="0" fontId="37"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0" fillId="0" borderId="0" xfId="5" applyAlignment="1">
      <alignment vertical="center" wrapText="1"/>
    </xf>
    <xf numFmtId="0" fontId="11" fillId="0" borderId="100" xfId="0" applyFont="1" applyBorder="1" applyAlignment="1">
      <alignment horizontal="center"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0" fillId="0" borderId="94" xfId="5" applyBorder="1" applyAlignment="1">
      <alignment horizontal="center" vertical="center"/>
    </xf>
    <xf numFmtId="0" fontId="30" fillId="0" borderId="95" xfId="5" applyBorder="1" applyAlignment="1">
      <alignment horizontal="center" vertical="center"/>
    </xf>
    <xf numFmtId="0" fontId="30" fillId="0" borderId="95" xfId="5" applyBorder="1" applyAlignment="1">
      <alignment horizontal="left" vertical="center"/>
    </xf>
    <xf numFmtId="0" fontId="42"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3" fillId="0" borderId="23" xfId="0" applyFont="1" applyBorder="1" applyAlignment="1">
      <alignment horizontal="center" vertical="center" wrapText="1"/>
    </xf>
    <xf numFmtId="0" fontId="43" fillId="7" borderId="38" xfId="0" applyFont="1" applyFill="1" applyBorder="1" applyAlignment="1" applyProtection="1">
      <alignment horizontal="center" vertical="center" wrapText="1"/>
      <protection locked="0"/>
    </xf>
    <xf numFmtId="0" fontId="43" fillId="7" borderId="104" xfId="0" applyFont="1" applyFill="1" applyBorder="1" applyAlignment="1" applyProtection="1">
      <alignment horizontal="center" vertical="center" wrapText="1"/>
      <protection locked="0"/>
    </xf>
    <xf numFmtId="0" fontId="43" fillId="7" borderId="89" xfId="0" applyFont="1" applyFill="1" applyBorder="1" applyAlignment="1" applyProtection="1">
      <alignment horizontal="center" vertical="center" wrapText="1"/>
      <protection locked="0"/>
    </xf>
    <xf numFmtId="0" fontId="43" fillId="0" borderId="0" xfId="0" applyFont="1" applyAlignment="1">
      <alignment horizontal="left" vertical="center" wrapText="1"/>
    </xf>
    <xf numFmtId="0" fontId="43" fillId="7" borderId="105" xfId="0" applyFont="1" applyFill="1" applyBorder="1" applyAlignment="1" applyProtection="1">
      <alignment horizontal="left" vertical="center" wrapText="1"/>
      <protection locked="0"/>
    </xf>
    <xf numFmtId="0" fontId="43" fillId="0" borderId="74" xfId="0" applyFont="1" applyBorder="1" applyAlignment="1">
      <alignment horizontal="left" vertical="center" wrapText="1"/>
    </xf>
    <xf numFmtId="0" fontId="43" fillId="7" borderId="7" xfId="0" applyFont="1" applyFill="1" applyBorder="1" applyAlignment="1" applyProtection="1">
      <alignment horizontal="center" vertical="center" wrapText="1"/>
      <protection locked="0"/>
    </xf>
    <xf numFmtId="0" fontId="43" fillId="7" borderId="9" xfId="0" applyFont="1" applyFill="1" applyBorder="1" applyAlignment="1" applyProtection="1">
      <alignment horizontal="center" vertical="center" wrapText="1"/>
      <protection locked="0"/>
    </xf>
    <xf numFmtId="0" fontId="43" fillId="0" borderId="106" xfId="0" applyFont="1" applyBorder="1" applyAlignment="1">
      <alignment horizontal="left" vertical="center" wrapText="1"/>
    </xf>
    <xf numFmtId="0" fontId="43" fillId="0" borderId="107" xfId="0" applyFont="1" applyBorder="1" applyAlignment="1">
      <alignment horizontal="left" vertical="center" wrapText="1"/>
    </xf>
    <xf numFmtId="0" fontId="43" fillId="7" borderId="108" xfId="0" applyFont="1" applyFill="1" applyBorder="1" applyAlignment="1" applyProtection="1">
      <alignment horizontal="center" vertical="center" wrapText="1"/>
      <protection locked="0"/>
    </xf>
    <xf numFmtId="0" fontId="43" fillId="7" borderId="22" xfId="0" applyFont="1" applyFill="1" applyBorder="1" applyAlignment="1" applyProtection="1">
      <alignment horizontal="center" vertical="center" wrapText="1"/>
      <protection locked="0"/>
    </xf>
    <xf numFmtId="0" fontId="43" fillId="0" borderId="35" xfId="0" applyFont="1" applyBorder="1" applyAlignment="1">
      <alignment horizontal="left" vertical="center" wrapText="1"/>
    </xf>
    <xf numFmtId="0" fontId="43" fillId="7" borderId="109" xfId="0" applyFont="1" applyFill="1" applyBorder="1" applyAlignment="1" applyProtection="1">
      <alignment horizontal="left" vertical="center" wrapText="1"/>
      <protection locked="0"/>
    </xf>
    <xf numFmtId="0" fontId="43" fillId="0" borderId="110" xfId="0" applyFont="1" applyBorder="1" applyAlignment="1">
      <alignment horizontal="left" vertical="center" wrapText="1"/>
    </xf>
    <xf numFmtId="0" fontId="44" fillId="0" borderId="0" xfId="0" applyFont="1"/>
    <xf numFmtId="0" fontId="45" fillId="0" borderId="0" xfId="0" applyFont="1" applyAlignment="1">
      <alignment horizontal="right"/>
    </xf>
    <xf numFmtId="0" fontId="43" fillId="0" borderId="0" xfId="0" applyFont="1" applyAlignment="1">
      <alignment vertical="top"/>
    </xf>
    <xf numFmtId="0" fontId="43" fillId="0" borderId="0" xfId="0" applyFont="1" applyAlignment="1">
      <alignment horizontal="right"/>
    </xf>
    <xf numFmtId="0" fontId="43" fillId="0" borderId="0" xfId="0" applyFont="1"/>
    <xf numFmtId="0" fontId="43" fillId="0" borderId="26" xfId="0" applyFont="1" applyBorder="1" applyAlignment="1">
      <alignment horizontal="left" vertical="center" wrapText="1"/>
    </xf>
    <xf numFmtId="0" fontId="43" fillId="7" borderId="8" xfId="0" applyFont="1" applyFill="1" applyBorder="1" applyAlignment="1" applyProtection="1">
      <alignment horizontal="left" vertical="center" wrapText="1"/>
      <protection locked="0"/>
    </xf>
    <xf numFmtId="0" fontId="47" fillId="0" borderId="0" xfId="0" applyFont="1" applyAlignment="1">
      <alignment vertical="top" wrapText="1"/>
    </xf>
    <xf numFmtId="0" fontId="30" fillId="0" borderId="31" xfId="5" applyBorder="1" applyAlignment="1">
      <alignment horizontal="center" vertical="center" wrapText="1"/>
    </xf>
    <xf numFmtId="0" fontId="50" fillId="0" borderId="0" xfId="0" applyFont="1"/>
    <xf numFmtId="0" fontId="50" fillId="0" borderId="0" xfId="0" applyFont="1" applyAlignment="1">
      <alignment horizontal="right"/>
    </xf>
    <xf numFmtId="0" fontId="50"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2"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0" fillId="7" borderId="15" xfId="5" applyNumberFormat="1" applyFill="1" applyBorder="1" applyAlignment="1" applyProtection="1">
      <alignment horizontal="center" vertical="center" shrinkToFit="1"/>
      <protection locked="0"/>
    </xf>
    <xf numFmtId="185" fontId="30" fillId="7" borderId="56" xfId="5" applyNumberFormat="1" applyFill="1" applyBorder="1" applyAlignment="1" applyProtection="1">
      <alignment horizontal="center" vertical="center" shrinkToFit="1"/>
      <protection locked="0"/>
    </xf>
    <xf numFmtId="185" fontId="30"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0" fillId="7" borderId="57" xfId="5" applyNumberFormat="1" applyFill="1" applyBorder="1" applyAlignment="1" applyProtection="1">
      <alignment horizontal="center" vertical="center" shrinkToFit="1"/>
      <protection locked="0"/>
    </xf>
    <xf numFmtId="185" fontId="30" fillId="7" borderId="4" xfId="5" applyNumberFormat="1" applyFill="1" applyBorder="1" applyAlignment="1" applyProtection="1">
      <alignment horizontal="center" vertical="center" shrinkToFit="1"/>
      <protection locked="0"/>
    </xf>
    <xf numFmtId="185" fontId="30"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0" fillId="7" borderId="13" xfId="5" applyNumberFormat="1" applyFill="1" applyBorder="1" applyAlignment="1" applyProtection="1">
      <alignment horizontal="center" vertical="center" shrinkToFit="1"/>
      <protection locked="0"/>
    </xf>
    <xf numFmtId="185" fontId="30" fillId="0" borderId="96" xfId="5" applyNumberFormat="1" applyBorder="1" applyAlignment="1">
      <alignment horizontal="center" vertical="center" shrinkToFit="1"/>
    </xf>
    <xf numFmtId="185" fontId="30" fillId="0" borderId="22" xfId="5" applyNumberFormat="1" applyBorder="1" applyAlignment="1">
      <alignment horizontal="center" vertical="center" shrinkToFit="1"/>
    </xf>
    <xf numFmtId="185" fontId="30" fillId="0" borderId="97" xfId="5" applyNumberFormat="1" applyBorder="1" applyAlignment="1">
      <alignment horizontal="center" vertical="center" shrinkToFit="1"/>
    </xf>
    <xf numFmtId="188" fontId="30" fillId="0" borderId="44" xfId="5" applyNumberFormat="1" applyBorder="1" applyAlignment="1">
      <alignment horizontal="center" vertical="center" shrinkToFit="1"/>
    </xf>
    <xf numFmtId="0" fontId="42" fillId="0" borderId="36" xfId="5" applyFont="1" applyBorder="1" applyAlignment="1">
      <alignment horizontal="center" vertical="center" wrapText="1"/>
    </xf>
    <xf numFmtId="0" fontId="42" fillId="0" borderId="37" xfId="5" applyFont="1" applyBorder="1" applyAlignment="1">
      <alignment horizontal="center" vertical="center"/>
    </xf>
    <xf numFmtId="0" fontId="42"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3" fillId="0" borderId="19" xfId="0" applyFont="1" applyBorder="1" applyAlignment="1">
      <alignment horizontal="left" vertical="center"/>
    </xf>
    <xf numFmtId="0" fontId="33"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0" fillId="0" borderId="28" xfId="5" applyBorder="1" applyAlignment="1">
      <alignment horizontal="center" vertical="center"/>
    </xf>
    <xf numFmtId="177" fontId="30" fillId="0" borderId="18" xfId="5" applyNumberFormat="1" applyBorder="1" applyAlignment="1">
      <alignment horizontal="center" vertical="center"/>
    </xf>
    <xf numFmtId="0" fontId="35" fillId="0" borderId="14" xfId="5" applyFont="1" applyBorder="1" applyAlignment="1">
      <alignment horizontal="center" vertical="center" wrapText="1"/>
    </xf>
    <xf numFmtId="177" fontId="30" fillId="0" borderId="88" xfId="5" applyNumberFormat="1" applyBorder="1" applyAlignment="1">
      <alignment horizontal="center" vertical="center"/>
    </xf>
    <xf numFmtId="177" fontId="30" fillId="0" borderId="66" xfId="5" applyNumberFormat="1" applyBorder="1" applyAlignment="1">
      <alignment horizontal="center" vertical="center"/>
    </xf>
    <xf numFmtId="0" fontId="0" fillId="0" borderId="29" xfId="0" applyBorder="1" applyAlignment="1">
      <alignment horizontal="center" vertical="center"/>
    </xf>
    <xf numFmtId="0" fontId="30" fillId="0" borderId="103" xfId="5" applyBorder="1" applyAlignment="1">
      <alignment horizontal="center" vertical="center"/>
    </xf>
    <xf numFmtId="0" fontId="0" fillId="0" borderId="0" xfId="0" applyAlignment="1">
      <alignment shrinkToFit="1"/>
    </xf>
    <xf numFmtId="0" fontId="11" fillId="0" borderId="18" xfId="0" applyFont="1" applyBorder="1" applyAlignment="1">
      <alignment horizontal="left" shrinkToFit="1"/>
    </xf>
    <xf numFmtId="0" fontId="11" fillId="0" borderId="7" xfId="0" applyFont="1" applyBorder="1" applyAlignment="1">
      <alignment shrinkToFit="1"/>
    </xf>
    <xf numFmtId="0" fontId="11" fillId="0" borderId="6" xfId="0" applyFont="1" applyBorder="1" applyAlignment="1">
      <alignment shrinkToFit="1"/>
    </xf>
    <xf numFmtId="0" fontId="11" fillId="0" borderId="27" xfId="0" applyFont="1" applyBorder="1" applyAlignment="1">
      <alignment horizontal="left" shrinkToFit="1"/>
    </xf>
    <xf numFmtId="0" fontId="11" fillId="0" borderId="89" xfId="0" applyFont="1" applyBorder="1" applyAlignment="1">
      <alignment shrinkToFit="1"/>
    </xf>
    <xf numFmtId="0" fontId="11" fillId="0" borderId="62" xfId="0" applyFont="1" applyBorder="1" applyAlignment="1">
      <alignment shrinkToFit="1"/>
    </xf>
    <xf numFmtId="0" fontId="11" fillId="0" borderId="6" xfId="0" applyFont="1" applyBorder="1" applyAlignment="1">
      <alignment horizontal="left" shrinkToFit="1"/>
    </xf>
    <xf numFmtId="0" fontId="11" fillId="0" borderId="62" xfId="0" applyFont="1" applyBorder="1" applyAlignment="1">
      <alignment horizontal="left" shrinkToFit="1"/>
    </xf>
    <xf numFmtId="0" fontId="11" fillId="0" borderId="62" xfId="0" applyFont="1" applyBorder="1" applyAlignment="1">
      <alignment horizontal="left" vertical="top" shrinkToFit="1"/>
    </xf>
    <xf numFmtId="0" fontId="11" fillId="0" borderId="0" xfId="0" applyFont="1" applyAlignment="1">
      <alignment horizontal="left" vertical="top" shrinkToFit="1"/>
    </xf>
    <xf numFmtId="0" fontId="11" fillId="0" borderId="32" xfId="0" applyFont="1" applyBorder="1" applyAlignment="1">
      <alignment shrinkToFit="1"/>
    </xf>
    <xf numFmtId="0" fontId="11" fillId="0" borderId="9" xfId="0" applyFont="1" applyBorder="1" applyAlignment="1">
      <alignment shrinkToFit="1"/>
    </xf>
    <xf numFmtId="0" fontId="0" fillId="0" borderId="1" xfId="0" applyBorder="1" applyAlignment="1">
      <alignment horizontal="center" shrinkToFit="1"/>
    </xf>
    <xf numFmtId="0" fontId="58" fillId="0" borderId="23" xfId="0" applyFont="1" applyBorder="1" applyAlignment="1">
      <alignment horizontal="center" vertical="center" wrapText="1"/>
    </xf>
    <xf numFmtId="180" fontId="26" fillId="0" borderId="0" xfId="0" applyNumberFormat="1" applyFont="1" applyAlignment="1">
      <alignment vertical="top" wrapText="1"/>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3" borderId="10" xfId="0" applyFont="1" applyFill="1" applyBorder="1" applyAlignment="1">
      <alignment horizontal="center" vertical="center" wrapText="1"/>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0" xfId="0" applyFont="1" applyAlignment="1">
      <alignment horizontal="right" vertical="top" shrinkToFi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1" fillId="0" borderId="19" xfId="5" applyFont="1" applyBorder="1" applyAlignment="1">
      <alignment horizontal="left" vertical="center"/>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vertical="center" wrapText="1"/>
    </xf>
    <xf numFmtId="0" fontId="0" fillId="0" borderId="102" xfId="0" applyBorder="1" applyAlignment="1">
      <alignment horizontal="center" vertic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shrinkToFit="1"/>
    </xf>
    <xf numFmtId="184" fontId="0" fillId="0" borderId="116" xfId="0" applyNumberFormat="1" applyBorder="1" applyAlignment="1">
      <alignment horizontal="center" vertical="center" shrinkToFi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shrinkToFit="1"/>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shrinkToFit="1"/>
    </xf>
    <xf numFmtId="0" fontId="0" fillId="0" borderId="107" xfId="0" applyBorder="1" applyAlignment="1">
      <alignment horizontal="center" vertical="center" shrinkToFit="1"/>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shrinkToFit="1"/>
    </xf>
    <xf numFmtId="0" fontId="0" fillId="0" borderId="40" xfId="0" applyBorder="1" applyAlignment="1">
      <alignment horizontal="center" vertical="center" shrinkToFi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3" fillId="0" borderId="0" xfId="0" applyFont="1" applyAlignment="1">
      <alignment horizontal="left" vertical="top" wrapText="1"/>
    </xf>
    <xf numFmtId="0" fontId="33"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textRotation="255" wrapText="1"/>
    </xf>
    <xf numFmtId="0" fontId="6" fillId="0" borderId="35" xfId="0" applyFont="1" applyBorder="1" applyAlignment="1">
      <alignment horizontal="center" vertical="center" textRotation="255" wrapText="1"/>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48" fillId="0" borderId="0" xfId="5" applyFont="1" applyAlignment="1">
      <alignment horizontal="left" vertical="center"/>
    </xf>
    <xf numFmtId="180" fontId="4" fillId="0" borderId="14" xfId="0" applyNumberFormat="1" applyFont="1" applyBorder="1" applyAlignment="1">
      <alignment horizontal="center" vertical="center" wrapText="1"/>
    </xf>
    <xf numFmtId="180" fontId="4" fillId="0" borderId="46" xfId="0" applyNumberFormat="1" applyFont="1" applyBorder="1" applyAlignment="1">
      <alignment horizontal="center" vertical="center" wrapText="1"/>
    </xf>
    <xf numFmtId="180" fontId="4" fillId="0" borderId="113" xfId="0" applyNumberFormat="1" applyFont="1" applyBorder="1" applyAlignment="1">
      <alignment horizontal="center" vertical="center" wrapText="1"/>
    </xf>
    <xf numFmtId="0" fontId="30" fillId="0" borderId="94" xfId="5" applyBorder="1" applyAlignment="1">
      <alignment horizontal="right" vertical="center"/>
    </xf>
    <xf numFmtId="0" fontId="30"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0" fillId="0" borderId="60" xfId="5" applyBorder="1" applyAlignment="1">
      <alignment horizontal="center" vertical="center"/>
    </xf>
    <xf numFmtId="0" fontId="30" fillId="0" borderId="9" xfId="5" applyBorder="1" applyAlignment="1">
      <alignment horizontal="center" vertical="center"/>
    </xf>
    <xf numFmtId="0" fontId="30" fillId="0" borderId="4" xfId="5" applyBorder="1" applyAlignment="1">
      <alignment horizontal="center" vertical="center"/>
    </xf>
    <xf numFmtId="0" fontId="30" fillId="0" borderId="1" xfId="5" applyBorder="1" applyAlignment="1">
      <alignment horizontal="center" vertical="center"/>
    </xf>
    <xf numFmtId="191" fontId="30" fillId="0" borderId="51" xfId="3" applyNumberFormat="1" applyFont="1" applyFill="1" applyBorder="1" applyAlignment="1" applyProtection="1">
      <alignment horizontal="center" vertical="center"/>
    </xf>
    <xf numFmtId="191" fontId="30" fillId="0" borderId="95" xfId="3" applyNumberFormat="1" applyFont="1" applyFill="1" applyBorder="1" applyAlignment="1" applyProtection="1">
      <alignment horizontal="center" vertical="center"/>
    </xf>
    <xf numFmtId="191" fontId="30" fillId="0" borderId="31" xfId="3" applyNumberFormat="1" applyFont="1" applyFill="1" applyBorder="1" applyAlignment="1" applyProtection="1">
      <alignment horizontal="center" vertical="center"/>
    </xf>
    <xf numFmtId="191" fontId="30" fillId="0" borderId="12" xfId="3" applyNumberFormat="1" applyFont="1" applyFill="1" applyBorder="1" applyAlignment="1" applyProtection="1">
      <alignment horizontal="center" vertical="center"/>
    </xf>
    <xf numFmtId="191" fontId="30" fillId="0" borderId="1" xfId="3" applyNumberFormat="1" applyFont="1" applyFill="1" applyBorder="1" applyAlignment="1" applyProtection="1">
      <alignment horizontal="center" vertical="center"/>
    </xf>
    <xf numFmtId="38" fontId="30" fillId="0" borderId="4" xfId="3" applyFont="1" applyFill="1" applyBorder="1" applyAlignment="1" applyProtection="1">
      <alignment horizontal="center" vertical="center"/>
    </xf>
    <xf numFmtId="38" fontId="30" fillId="0" borderId="1" xfId="3" applyFont="1" applyFill="1" applyBorder="1" applyAlignment="1" applyProtection="1">
      <alignment horizontal="center" vertical="center"/>
    </xf>
    <xf numFmtId="0" fontId="30" fillId="0" borderId="25" xfId="5" applyBorder="1" applyAlignment="1">
      <alignment horizontal="center" vertical="center"/>
    </xf>
    <xf numFmtId="0" fontId="30" fillId="0" borderId="20" xfId="5" applyBorder="1" applyAlignment="1">
      <alignment horizontal="center" vertical="center"/>
    </xf>
    <xf numFmtId="191" fontId="30" fillId="0" borderId="64" xfId="3" applyNumberFormat="1" applyFont="1" applyFill="1" applyBorder="1" applyAlignment="1" applyProtection="1">
      <alignment horizontal="center" vertical="center"/>
    </xf>
    <xf numFmtId="191" fontId="30" fillId="0" borderId="72" xfId="3" applyNumberFormat="1" applyFont="1" applyFill="1" applyBorder="1" applyAlignment="1" applyProtection="1">
      <alignment horizontal="center" vertical="center"/>
    </xf>
    <xf numFmtId="191" fontId="30" fillId="0" borderId="75" xfId="3" applyNumberFormat="1" applyFont="1" applyFill="1" applyBorder="1" applyAlignment="1" applyProtection="1">
      <alignment horizontal="center" vertical="center"/>
    </xf>
    <xf numFmtId="0" fontId="0" fillId="0" borderId="0" xfId="0" applyAlignment="1">
      <alignment shrinkToFit="1"/>
    </xf>
    <xf numFmtId="181" fontId="30" fillId="0" borderId="105" xfId="5" applyNumberFormat="1" applyBorder="1" applyAlignment="1">
      <alignment horizontal="center" vertical="center"/>
    </xf>
    <xf numFmtId="181" fontId="30" fillId="0" borderId="107" xfId="5" applyNumberFormat="1" applyBorder="1" applyAlignment="1">
      <alignment horizontal="center" vertical="center"/>
    </xf>
    <xf numFmtId="188" fontId="30" fillId="0" borderId="0" xfId="5" applyNumberFormat="1" applyAlignment="1">
      <alignment horizontal="center" vertical="center"/>
    </xf>
    <xf numFmtId="188" fontId="30" fillId="0" borderId="74" xfId="5" applyNumberFormat="1" applyBorder="1" applyAlignment="1">
      <alignment horizontal="center" vertical="center"/>
    </xf>
    <xf numFmtId="0" fontId="30" fillId="0" borderId="14" xfId="5" applyBorder="1" applyAlignment="1">
      <alignment horizontal="center" vertical="center"/>
    </xf>
    <xf numFmtId="0" fontId="30" fillId="0" borderId="46" xfId="5" applyBorder="1" applyAlignment="1">
      <alignment horizontal="center" vertical="center"/>
    </xf>
    <xf numFmtId="0" fontId="30" fillId="0" borderId="102" xfId="5" applyBorder="1" applyAlignment="1">
      <alignment horizontal="center" vertical="center"/>
    </xf>
    <xf numFmtId="0" fontId="30" fillId="7" borderId="46" xfId="5" applyFill="1" applyBorder="1" applyAlignment="1" applyProtection="1">
      <alignment horizontal="center" vertical="center"/>
      <protection locked="0"/>
    </xf>
    <xf numFmtId="0" fontId="30" fillId="0" borderId="56" xfId="5" applyBorder="1" applyAlignment="1">
      <alignment horizontal="center" vertical="center"/>
    </xf>
    <xf numFmtId="0" fontId="30" fillId="0" borderId="38" xfId="5" applyBorder="1" applyAlignment="1">
      <alignment horizontal="center" vertical="center"/>
    </xf>
    <xf numFmtId="38" fontId="30" fillId="0" borderId="60" xfId="3" applyFont="1" applyFill="1" applyBorder="1" applyAlignment="1" applyProtection="1">
      <alignment horizontal="center" vertical="center"/>
    </xf>
    <xf numFmtId="38" fontId="30" fillId="0" borderId="9" xfId="3" applyFont="1" applyFill="1" applyBorder="1" applyAlignment="1" applyProtection="1">
      <alignment horizontal="center" vertical="center"/>
    </xf>
    <xf numFmtId="0" fontId="30" fillId="0" borderId="123" xfId="5" applyBorder="1" applyAlignment="1">
      <alignment horizontal="center" vertical="center" wrapText="1"/>
    </xf>
    <xf numFmtId="0" fontId="30" fillId="0" borderId="123" xfId="5" applyBorder="1" applyAlignment="1">
      <alignment horizontal="center" vertical="center"/>
    </xf>
    <xf numFmtId="181" fontId="30" fillId="0" borderId="124" xfId="5" applyNumberFormat="1" applyBorder="1" applyAlignment="1">
      <alignment horizontal="center" vertical="center"/>
    </xf>
    <xf numFmtId="0" fontId="30" fillId="0" borderId="45" xfId="5" applyBorder="1" applyAlignment="1">
      <alignment horizontal="center" vertical="center" wrapText="1"/>
    </xf>
    <xf numFmtId="0" fontId="30" fillId="0" borderId="23" xfId="5" applyBorder="1" applyAlignment="1">
      <alignment horizontal="center" vertical="center" wrapText="1"/>
    </xf>
    <xf numFmtId="0" fontId="30" fillId="0" borderId="82" xfId="5" applyBorder="1" applyAlignment="1">
      <alignment horizontal="center" vertical="center" wrapText="1"/>
    </xf>
    <xf numFmtId="176" fontId="30" fillId="0" borderId="22" xfId="5" applyNumberFormat="1" applyBorder="1" applyAlignment="1">
      <alignment horizontal="center" vertical="center"/>
    </xf>
    <xf numFmtId="176" fontId="30" fillId="0" borderId="121" xfId="5" applyNumberFormat="1" applyBorder="1" applyAlignment="1">
      <alignment horizontal="center" vertical="center"/>
    </xf>
    <xf numFmtId="9" fontId="0" fillId="0" borderId="0" xfId="0" applyNumberFormat="1" applyAlignment="1">
      <alignment horizontal="center" vertical="center"/>
    </xf>
    <xf numFmtId="0" fontId="30" fillId="0" borderId="94" xfId="5" applyBorder="1">
      <alignment vertical="center"/>
    </xf>
    <xf numFmtId="0" fontId="30" fillId="0" borderId="37" xfId="5" applyBorder="1">
      <alignment vertical="center"/>
    </xf>
    <xf numFmtId="0" fontId="35" fillId="0" borderId="36" xfId="5" applyFont="1" applyBorder="1" applyAlignment="1">
      <alignment horizontal="center" vertical="center" wrapText="1"/>
    </xf>
    <xf numFmtId="0" fontId="30" fillId="0" borderId="122" xfId="5" applyBorder="1">
      <alignment vertical="center"/>
    </xf>
    <xf numFmtId="38" fontId="30" fillId="0" borderId="25" xfId="3" applyFont="1" applyFill="1" applyBorder="1" applyAlignment="1" applyProtection="1">
      <alignment horizontal="center" vertical="center"/>
    </xf>
    <xf numFmtId="38" fontId="30" fillId="0" borderId="20" xfId="3" applyFont="1" applyFill="1" applyBorder="1" applyAlignment="1" applyProtection="1">
      <alignment horizontal="center" vertical="center"/>
    </xf>
    <xf numFmtId="38" fontId="30" fillId="0" borderId="4" xfId="5" applyNumberFormat="1" applyBorder="1" applyAlignment="1">
      <alignment horizontal="center" vertical="center"/>
    </xf>
    <xf numFmtId="191" fontId="30" fillId="0" borderId="20" xfId="3" applyNumberFormat="1" applyFont="1" applyFill="1" applyBorder="1" applyAlignment="1" applyProtection="1">
      <alignment horizontal="center" vertical="center"/>
    </xf>
    <xf numFmtId="0" fontId="30" fillId="0" borderId="0" xfId="5" applyAlignment="1">
      <alignment horizontal="center" vertical="center"/>
    </xf>
    <xf numFmtId="0" fontId="37" fillId="0" borderId="35" xfId="5" applyFont="1" applyBorder="1" applyAlignment="1">
      <alignment horizontal="left" vertical="center" wrapText="1"/>
    </xf>
    <xf numFmtId="0" fontId="30" fillId="0" borderId="117" xfId="5" applyBorder="1" applyAlignment="1">
      <alignment horizontal="center" vertical="center" wrapText="1"/>
    </xf>
    <xf numFmtId="0" fontId="30" fillId="0" borderId="115" xfId="5" applyBorder="1" applyAlignment="1">
      <alignment horizontal="center" vertical="center" wrapText="1"/>
    </xf>
    <xf numFmtId="0" fontId="30" fillId="0" borderId="116" xfId="5" applyBorder="1" applyAlignment="1">
      <alignment horizontal="center" vertical="center" wrapText="1"/>
    </xf>
    <xf numFmtId="0" fontId="30" fillId="0" borderId="118" xfId="5" applyBorder="1" applyAlignment="1">
      <alignment horizontal="center" vertical="center" wrapText="1"/>
    </xf>
    <xf numFmtId="0" fontId="30" fillId="0" borderId="105" xfId="5" applyBorder="1" applyAlignment="1">
      <alignment horizontal="center" vertical="center" wrapText="1"/>
    </xf>
    <xf numFmtId="0" fontId="30" fillId="0" borderId="107" xfId="5" applyBorder="1" applyAlignment="1">
      <alignment horizontal="center" vertical="center" wrapText="1"/>
    </xf>
    <xf numFmtId="0" fontId="30" fillId="0" borderId="96" xfId="5" applyBorder="1" applyAlignment="1">
      <alignment horizontal="center" vertical="center" wrapText="1"/>
    </xf>
    <xf numFmtId="0" fontId="30" fillId="0" borderId="35" xfId="5" applyBorder="1" applyAlignment="1">
      <alignment horizontal="center" vertical="center" wrapText="1"/>
    </xf>
    <xf numFmtId="0" fontId="30" fillId="0" borderId="74" xfId="5" applyBorder="1" applyAlignment="1">
      <alignment horizontal="center" vertical="center" wrapText="1"/>
    </xf>
    <xf numFmtId="0" fontId="30" fillId="0" borderId="21" xfId="5" applyBorder="1" applyAlignment="1">
      <alignment horizontal="center" vertical="center"/>
    </xf>
    <xf numFmtId="0" fontId="30" fillId="0" borderId="22" xfId="5" applyBorder="1" applyAlignment="1">
      <alignment horizontal="center" vertical="center"/>
    </xf>
    <xf numFmtId="0" fontId="30" fillId="0" borderId="120" xfId="5" applyBorder="1" applyAlignment="1">
      <alignment horizontal="center" vertical="center"/>
    </xf>
    <xf numFmtId="0" fontId="30" fillId="0" borderId="108" xfId="5" applyBorder="1" applyAlignment="1">
      <alignment horizontal="center" vertical="center"/>
    </xf>
    <xf numFmtId="181" fontId="30" fillId="0" borderId="19" xfId="5" applyNumberFormat="1" applyBorder="1" applyAlignment="1">
      <alignment horizontal="center" vertical="center"/>
    </xf>
    <xf numFmtId="181" fontId="30" fillId="0" borderId="114" xfId="5" applyNumberFormat="1" applyBorder="1" applyAlignment="1">
      <alignment horizontal="center" vertical="center"/>
    </xf>
    <xf numFmtId="0" fontId="30" fillId="0" borderId="14" xfId="5" applyBorder="1" applyAlignment="1">
      <alignment horizontal="center" vertical="center" wrapText="1"/>
    </xf>
    <xf numFmtId="0" fontId="30" fillId="0" borderId="46" xfId="5" applyBorder="1" applyAlignment="1">
      <alignment horizontal="center" vertical="center" wrapText="1"/>
    </xf>
    <xf numFmtId="0" fontId="30" fillId="0" borderId="102" xfId="5" applyBorder="1" applyAlignment="1">
      <alignment horizontal="center" vertical="center" wrapText="1"/>
    </xf>
    <xf numFmtId="0" fontId="30" fillId="0" borderId="15" xfId="5" applyBorder="1" applyAlignment="1">
      <alignment horizontal="center" vertical="center" wrapText="1"/>
    </xf>
    <xf numFmtId="0" fontId="30" fillId="0" borderId="114" xfId="5" applyBorder="1" applyAlignment="1">
      <alignment horizontal="center" vertical="center"/>
    </xf>
    <xf numFmtId="0" fontId="30" fillId="0" borderId="33" xfId="5" applyBorder="1" applyAlignment="1">
      <alignment horizontal="center" vertical="center"/>
    </xf>
    <xf numFmtId="0" fontId="30" fillId="0" borderId="74" xfId="5" applyBorder="1" applyAlignment="1">
      <alignment horizontal="center" vertical="center"/>
    </xf>
    <xf numFmtId="0" fontId="30" fillId="0" borderId="96" xfId="5" applyBorder="1" applyAlignment="1">
      <alignment horizontal="center" vertical="center"/>
    </xf>
    <xf numFmtId="0" fontId="30" fillId="0" borderId="110" xfId="5" applyBorder="1" applyAlignment="1">
      <alignment horizontal="center" vertical="center"/>
    </xf>
    <xf numFmtId="0" fontId="48" fillId="0" borderId="19" xfId="5" applyFont="1" applyBorder="1" applyAlignment="1">
      <alignment horizontal="right" vertical="center"/>
    </xf>
    <xf numFmtId="0" fontId="56" fillId="0" borderId="19" xfId="5" applyFont="1" applyBorder="1" applyAlignment="1">
      <alignment horizontal="right" vertical="center"/>
    </xf>
    <xf numFmtId="181" fontId="30" fillId="0" borderId="108" xfId="5" applyNumberFormat="1" applyBorder="1" applyAlignment="1">
      <alignment horizontal="center" vertical="center"/>
    </xf>
    <xf numFmtId="188" fontId="30" fillId="0" borderId="22" xfId="5" applyNumberFormat="1" applyBorder="1" applyAlignment="1">
      <alignment horizontal="center" vertical="center"/>
    </xf>
    <xf numFmtId="181" fontId="30" fillId="0" borderId="125" xfId="5" applyNumberFormat="1" applyBorder="1" applyAlignment="1">
      <alignment horizontal="center" vertical="center"/>
    </xf>
    <xf numFmtId="181" fontId="30" fillId="0" borderId="126" xfId="5" applyNumberFormat="1" applyBorder="1" applyAlignment="1">
      <alignment horizontal="center" vertical="center"/>
    </xf>
    <xf numFmtId="188" fontId="30" fillId="0" borderId="121" xfId="5" applyNumberFormat="1" applyBorder="1" applyAlignment="1">
      <alignment horizontal="center" vertical="center"/>
    </xf>
    <xf numFmtId="176" fontId="30" fillId="0" borderId="9" xfId="5" applyNumberFormat="1" applyBorder="1" applyAlignment="1">
      <alignment horizontal="center" vertical="center"/>
    </xf>
    <xf numFmtId="176" fontId="30" fillId="0" borderId="65" xfId="5" applyNumberFormat="1" applyBorder="1" applyAlignment="1">
      <alignment horizontal="center" vertical="center"/>
    </xf>
    <xf numFmtId="38" fontId="30" fillId="0" borderId="14" xfId="3" applyFont="1" applyFill="1" applyBorder="1" applyAlignment="1" applyProtection="1">
      <alignment horizontal="center" vertical="center"/>
    </xf>
    <xf numFmtId="38" fontId="30" fillId="0" borderId="46" xfId="3" applyFont="1" applyFill="1" applyBorder="1" applyAlignment="1" applyProtection="1">
      <alignment horizontal="center" vertical="center"/>
    </xf>
    <xf numFmtId="38" fontId="30" fillId="0" borderId="102" xfId="3" applyFont="1" applyFill="1" applyBorder="1" applyAlignment="1" applyProtection="1">
      <alignment horizontal="center" vertical="center"/>
    </xf>
    <xf numFmtId="38" fontId="30" fillId="0" borderId="2" xfId="3" applyFont="1" applyFill="1" applyBorder="1" applyAlignment="1" applyProtection="1">
      <alignment horizontal="center" vertical="center"/>
    </xf>
    <xf numFmtId="38" fontId="30" fillId="0" borderId="24" xfId="3" applyFont="1" applyFill="1" applyBorder="1" applyAlignment="1" applyProtection="1">
      <alignment horizontal="center" vertical="center"/>
    </xf>
    <xf numFmtId="176" fontId="30" fillId="0" borderId="24" xfId="5" applyNumberFormat="1" applyBorder="1" applyAlignment="1">
      <alignment horizontal="center" vertical="center"/>
    </xf>
    <xf numFmtId="176" fontId="30"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3" fillId="0" borderId="0" xfId="0" applyFont="1" applyAlignment="1">
      <alignment vertical="top" wrapText="1"/>
    </xf>
    <xf numFmtId="0" fontId="33" fillId="0" borderId="0" xfId="0" applyFont="1" applyAlignment="1">
      <alignment vertical="top"/>
    </xf>
    <xf numFmtId="0" fontId="33"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xf>
    <xf numFmtId="0" fontId="0" fillId="0" borderId="146" xfId="0" applyBorder="1" applyAlignment="1">
      <alignment horizontal="center"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right" vertical="center" shrinkToFit="1"/>
    </xf>
    <xf numFmtId="0" fontId="0" fillId="0" borderId="129" xfId="0" applyBorder="1" applyAlignment="1">
      <alignment horizontal="right"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3" fillId="0" borderId="14" xfId="0" applyFont="1" applyBorder="1" applyAlignment="1">
      <alignment horizontal="center" vertical="center"/>
    </xf>
    <xf numFmtId="0" fontId="43" fillId="0" borderId="113" xfId="0" applyFont="1" applyBorder="1" applyAlignment="1">
      <alignment horizontal="center" vertical="center"/>
    </xf>
    <xf numFmtId="0" fontId="43" fillId="0" borderId="82" xfId="0" applyFont="1" applyBorder="1" applyAlignment="1">
      <alignment horizontal="center" vertical="center"/>
    </xf>
    <xf numFmtId="0" fontId="43" fillId="0" borderId="46" xfId="0" applyFont="1" applyBorder="1" applyAlignment="1">
      <alignment horizontal="center" vertical="center"/>
    </xf>
    <xf numFmtId="0" fontId="43" fillId="0" borderId="102" xfId="0" applyFont="1" applyBorder="1" applyAlignment="1">
      <alignment horizontal="center" vertical="center"/>
    </xf>
    <xf numFmtId="0" fontId="43" fillId="0" borderId="15" xfId="0" applyFont="1" applyBorder="1" applyAlignment="1">
      <alignment horizontal="left" vertical="center" shrinkToFit="1"/>
    </xf>
    <xf numFmtId="0" fontId="43" fillId="0" borderId="111" xfId="0" applyFont="1" applyBorder="1" applyAlignment="1">
      <alignment horizontal="left" vertical="center" shrinkToFit="1"/>
    </xf>
    <xf numFmtId="0" fontId="43" fillId="0" borderId="33"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129"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119" xfId="0" applyFont="1" applyBorder="1" applyAlignment="1">
      <alignment vertical="center" wrapText="1"/>
    </xf>
    <xf numFmtId="0" fontId="43" fillId="0" borderId="115" xfId="0" applyFont="1" applyBorder="1" applyAlignment="1">
      <alignment vertical="center" wrapText="1"/>
    </xf>
    <xf numFmtId="0" fontId="43" fillId="0" borderId="116" xfId="0" applyFont="1" applyBorder="1" applyAlignment="1">
      <alignment vertical="center" wrapText="1"/>
    </xf>
    <xf numFmtId="0" fontId="43" fillId="0" borderId="151" xfId="0" applyFont="1" applyBorder="1" applyAlignment="1">
      <alignment vertical="center" wrapText="1"/>
    </xf>
    <xf numFmtId="0" fontId="43" fillId="0" borderId="152" xfId="0" applyFont="1" applyBorder="1" applyAlignment="1">
      <alignment vertical="center" wrapText="1"/>
    </xf>
    <xf numFmtId="0" fontId="43" fillId="0" borderId="153" xfId="0" applyFont="1" applyBorder="1" applyAlignment="1">
      <alignment vertical="center" wrapText="1"/>
    </xf>
    <xf numFmtId="0" fontId="46" fillId="0" borderId="0" xfId="0" applyFont="1" applyAlignment="1">
      <alignment horizontal="left" vertical="center" shrinkToFit="1"/>
    </xf>
    <xf numFmtId="0" fontId="46" fillId="0" borderId="35" xfId="0" applyFont="1" applyBorder="1" applyAlignment="1">
      <alignment horizontal="left" vertical="center" shrinkToFit="1"/>
    </xf>
    <xf numFmtId="0" fontId="43" fillId="0" borderId="148" xfId="0" applyFont="1" applyBorder="1" applyAlignment="1">
      <alignment horizontal="left" vertical="center" wrapText="1"/>
    </xf>
    <xf numFmtId="0" fontId="43" fillId="0" borderId="149" xfId="0" applyFont="1" applyBorder="1" applyAlignment="1">
      <alignment horizontal="left" vertical="center" wrapText="1"/>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0" fontId="43" fillId="0" borderId="153" xfId="0" applyFont="1" applyBorder="1" applyAlignment="1">
      <alignment horizontal="left" vertical="center" wrapText="1"/>
    </xf>
    <xf numFmtId="0" fontId="43" fillId="0" borderId="112" xfId="0" applyFont="1" applyBorder="1" applyAlignment="1">
      <alignment horizontal="left" vertical="center" shrinkToFit="1"/>
    </xf>
    <xf numFmtId="0" fontId="43" fillId="0" borderId="13" xfId="0" applyFont="1" applyBorder="1" applyAlignment="1">
      <alignment horizontal="left" vertical="center" shrinkToFit="1"/>
    </xf>
    <xf numFmtId="0" fontId="43" fillId="0" borderId="154" xfId="0" applyFont="1" applyBorder="1" applyAlignment="1">
      <alignment horizontal="left" vertical="center" wrapText="1"/>
    </xf>
    <xf numFmtId="0" fontId="43" fillId="0" borderId="155" xfId="0" applyFont="1" applyBorder="1" applyAlignment="1">
      <alignment horizontal="left" vertical="center" wrapText="1"/>
    </xf>
    <xf numFmtId="0" fontId="43" fillId="0" borderId="156" xfId="0" applyFont="1" applyBorder="1" applyAlignment="1">
      <alignment horizontal="left" vertical="center" wrapText="1"/>
    </xf>
    <xf numFmtId="0" fontId="43" fillId="0" borderId="37"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112" xfId="0" applyFont="1" applyBorder="1" applyAlignment="1">
      <alignment horizontal="left" vertical="center" wrapText="1"/>
    </xf>
    <xf numFmtId="0" fontId="43" fillId="0" borderId="13" xfId="0" applyFont="1" applyBorder="1" applyAlignment="1">
      <alignment horizontal="left" vertical="center" wrapText="1"/>
    </xf>
    <xf numFmtId="0" fontId="52" fillId="0" borderId="46" xfId="0" applyFont="1" applyBorder="1" applyAlignment="1">
      <alignment horizontal="left" vertical="top" wrapText="1"/>
    </xf>
    <xf numFmtId="0" fontId="52" fillId="0" borderId="15" xfId="0" applyFont="1" applyBorder="1" applyAlignment="1">
      <alignment horizontal="left" vertical="center" wrapText="1"/>
    </xf>
    <xf numFmtId="0" fontId="52" fillId="0" borderId="114" xfId="0" applyFont="1" applyBorder="1" applyAlignment="1">
      <alignment horizontal="left" vertical="center" wrapText="1"/>
    </xf>
    <xf numFmtId="0" fontId="52" fillId="0" borderId="33" xfId="0" applyFont="1" applyBorder="1" applyAlignment="1">
      <alignment horizontal="left" vertical="center" wrapText="1"/>
    </xf>
    <xf numFmtId="0" fontId="52" fillId="0" borderId="74" xfId="0" applyFont="1" applyBorder="1" applyAlignment="1">
      <alignment horizontal="left" vertical="center" wrapText="1"/>
    </xf>
    <xf numFmtId="0" fontId="52" fillId="0" borderId="96" xfId="0" applyFont="1" applyBorder="1" applyAlignment="1">
      <alignment horizontal="left" vertical="center" wrapText="1"/>
    </xf>
    <xf numFmtId="0" fontId="52" fillId="0" borderId="110" xfId="0" applyFont="1" applyBorder="1" applyAlignment="1">
      <alignment horizontal="left" vertical="center" wrapText="1"/>
    </xf>
    <xf numFmtId="49" fontId="49" fillId="7" borderId="15" xfId="0" applyNumberFormat="1" applyFont="1" applyFill="1" applyBorder="1" applyAlignment="1" applyProtection="1">
      <alignment horizontal="left" vertical="center" wrapText="1"/>
      <protection locked="0"/>
    </xf>
    <xf numFmtId="49" fontId="49" fillId="7" borderId="19" xfId="0" applyNumberFormat="1" applyFont="1" applyFill="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49" fontId="49" fillId="7" borderId="33" xfId="0" applyNumberFormat="1" applyFont="1" applyFill="1" applyBorder="1" applyAlignment="1" applyProtection="1">
      <alignment horizontal="left" vertical="center" wrapText="1"/>
      <protection locked="0"/>
    </xf>
    <xf numFmtId="49" fontId="49" fillId="7" borderId="0" xfId="0" applyNumberFormat="1" applyFont="1" applyFill="1" applyAlignment="1" applyProtection="1">
      <alignment horizontal="left" vertical="center" wrapText="1"/>
      <protection locked="0"/>
    </xf>
    <xf numFmtId="0" fontId="43" fillId="0" borderId="74" xfId="0" applyFont="1" applyBorder="1" applyAlignment="1" applyProtection="1">
      <alignment horizontal="left" vertical="center" wrapText="1"/>
      <protection locked="0"/>
    </xf>
    <xf numFmtId="49" fontId="49" fillId="7" borderId="96" xfId="0" applyNumberFormat="1" applyFont="1" applyFill="1" applyBorder="1" applyAlignment="1" applyProtection="1">
      <alignment horizontal="left" vertical="center" wrapText="1"/>
      <protection locked="0"/>
    </xf>
    <xf numFmtId="49" fontId="49" fillId="7" borderId="35" xfId="0" applyNumberFormat="1" applyFont="1" applyFill="1" applyBorder="1" applyAlignment="1" applyProtection="1">
      <alignment horizontal="left" vertical="center" wrapText="1"/>
      <protection locked="0"/>
    </xf>
    <xf numFmtId="0" fontId="43" fillId="0" borderId="110" xfId="0" applyFont="1" applyBorder="1" applyAlignment="1" applyProtection="1">
      <alignment horizontal="left" vertical="center" wrapText="1"/>
      <protection locked="0"/>
    </xf>
    <xf numFmtId="0" fontId="43" fillId="0" borderId="37" xfId="0" applyFont="1" applyBorder="1" applyAlignment="1">
      <alignment horizontal="left" vertical="center" wrapText="1"/>
    </xf>
    <xf numFmtId="0" fontId="43" fillId="0" borderId="6" xfId="0" applyFont="1" applyBorder="1" applyAlignment="1">
      <alignment horizontal="left" vertical="center" wrapText="1"/>
    </xf>
    <xf numFmtId="0" fontId="43" fillId="0" borderId="33" xfId="0" applyFont="1" applyBorder="1" applyAlignment="1">
      <alignment horizontal="left" vertical="center" wrapText="1"/>
    </xf>
    <xf numFmtId="0" fontId="43" fillId="0" borderId="62" xfId="0" applyFont="1" applyBorder="1" applyAlignment="1">
      <alignment horizontal="left" vertical="center" wrapText="1"/>
    </xf>
    <xf numFmtId="0" fontId="43" fillId="0" borderId="96" xfId="0" applyFont="1" applyBorder="1" applyAlignment="1">
      <alignment horizontal="left" vertical="center" wrapText="1"/>
    </xf>
    <xf numFmtId="0" fontId="43" fillId="0" borderId="97" xfId="0" applyFont="1" applyBorder="1" applyAlignment="1">
      <alignment horizontal="left" vertical="center" wrapText="1"/>
    </xf>
    <xf numFmtId="0" fontId="10" fillId="0" borderId="0" xfId="0" applyFont="1" applyAlignment="1">
      <alignment horizontal="center"/>
    </xf>
    <xf numFmtId="0" fontId="0" fillId="0" borderId="8" xfId="0" applyBorder="1" applyAlignment="1">
      <alignment horizontal="left" vertical="top" wrapText="1"/>
    </xf>
    <xf numFmtId="0" fontId="10" fillId="0" borderId="8" xfId="0" applyFont="1" applyBorder="1" applyAlignment="1">
      <alignment horizontal="center" vertical="top" shrinkToFi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21</xdr:col>
      <xdr:colOff>38100</xdr:colOff>
      <xdr:row>0</xdr:row>
      <xdr:rowOff>38100</xdr:rowOff>
    </xdr:from>
    <xdr:to>
      <xdr:col>36</xdr:col>
      <xdr:colOff>57150</xdr:colOff>
      <xdr:row>1</xdr:row>
      <xdr:rowOff>228600</xdr:rowOff>
    </xdr:to>
    <xdr:sp macro="" textlink="">
      <xdr:nvSpPr>
        <xdr:cNvPr id="5" name="テキスト ボックス 4">
          <a:extLst>
            <a:ext uri="{FF2B5EF4-FFF2-40B4-BE49-F238E27FC236}">
              <a16:creationId xmlns:a16="http://schemas.microsoft.com/office/drawing/2014/main" id="{2838D94C-BCAE-4083-A17C-ACF5BBCC3458}"/>
            </a:ext>
          </a:extLst>
        </xdr:cNvPr>
        <xdr:cNvSpPr txBox="1"/>
      </xdr:nvSpPr>
      <xdr:spPr>
        <a:xfrm>
          <a:off x="5772150" y="38100"/>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304800</xdr:colOff>
      <xdr:row>0</xdr:row>
      <xdr:rowOff>114300</xdr:rowOff>
    </xdr:from>
    <xdr:to>
      <xdr:col>27</xdr:col>
      <xdr:colOff>276225</xdr:colOff>
      <xdr:row>1</xdr:row>
      <xdr:rowOff>323850</xdr:rowOff>
    </xdr:to>
    <xdr:sp macro="" textlink="">
      <xdr:nvSpPr>
        <xdr:cNvPr id="2" name="テキスト ボックス 1">
          <a:extLst>
            <a:ext uri="{FF2B5EF4-FFF2-40B4-BE49-F238E27FC236}">
              <a16:creationId xmlns:a16="http://schemas.microsoft.com/office/drawing/2014/main" id="{484CD3FF-75D5-4DD3-BCA2-953D719F61CE}"/>
            </a:ext>
          </a:extLst>
        </xdr:cNvPr>
        <xdr:cNvSpPr txBox="1"/>
      </xdr:nvSpPr>
      <xdr:spPr>
        <a:xfrm>
          <a:off x="6010275" y="11430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20</xdr:col>
      <xdr:colOff>104776</xdr:colOff>
      <xdr:row>8</xdr:row>
      <xdr:rowOff>9525</xdr:rowOff>
    </xdr:from>
    <xdr:to>
      <xdr:col>100</xdr:col>
      <xdr:colOff>409576</xdr:colOff>
      <xdr:row>12</xdr:row>
      <xdr:rowOff>152401</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9058276" y="1981200"/>
          <a:ext cx="1866900" cy="1019176"/>
        </a:xfrm>
        <a:prstGeom prst="borderCallout1">
          <a:avLst>
            <a:gd name="adj1" fmla="val 100019"/>
            <a:gd name="adj2" fmla="val 35966"/>
            <a:gd name="adj3" fmla="val 151494"/>
            <a:gd name="adj4" fmla="val 43710"/>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19049</xdr:colOff>
      <xdr:row>8</xdr:row>
      <xdr:rowOff>180975</xdr:rowOff>
    </xdr:from>
    <xdr:to>
      <xdr:col>18</xdr:col>
      <xdr:colOff>323849</xdr:colOff>
      <xdr:row>11</xdr:row>
      <xdr:rowOff>200025</xdr:rowOff>
    </xdr:to>
    <xdr:sp macro="" textlink="">
      <xdr:nvSpPr>
        <xdr:cNvPr id="3" name="線吹き出し 1 (枠付き) 4">
          <a:extLst>
            <a:ext uri="{FF2B5EF4-FFF2-40B4-BE49-F238E27FC236}">
              <a16:creationId xmlns:a16="http://schemas.microsoft.com/office/drawing/2014/main" id="{41B53B77-D0AA-4396-95FF-6F3E1AD99AF4}"/>
            </a:ext>
          </a:extLst>
        </xdr:cNvPr>
        <xdr:cNvSpPr/>
      </xdr:nvSpPr>
      <xdr:spPr bwMode="auto">
        <a:xfrm>
          <a:off x="6543674" y="215265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238125</xdr:colOff>
      <xdr:row>11</xdr:row>
      <xdr:rowOff>200025</xdr:rowOff>
    </xdr:from>
    <xdr:to>
      <xdr:col>15</xdr:col>
      <xdr:colOff>47625</xdr:colOff>
      <xdr:row>15</xdr:row>
      <xdr:rowOff>114300</xdr:rowOff>
    </xdr:to>
    <xdr:cxnSp macro="">
      <xdr:nvCxnSpPr>
        <xdr:cNvPr id="6" name="直線矢印コネクタ 5">
          <a:extLst>
            <a:ext uri="{FF2B5EF4-FFF2-40B4-BE49-F238E27FC236}">
              <a16:creationId xmlns:a16="http://schemas.microsoft.com/office/drawing/2014/main" id="{43701B69-1146-4D9E-A3AA-182B0420B9AA}"/>
            </a:ext>
          </a:extLst>
        </xdr:cNvPr>
        <xdr:cNvCxnSpPr/>
      </xdr:nvCxnSpPr>
      <xdr:spPr bwMode="auto">
        <a:xfrm flipH="1">
          <a:off x="6762750" y="282892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17</xdr:col>
      <xdr:colOff>228600</xdr:colOff>
      <xdr:row>24</xdr:row>
      <xdr:rowOff>85725</xdr:rowOff>
    </xdr:from>
    <xdr:to>
      <xdr:col>21</xdr:col>
      <xdr:colOff>571500</xdr:colOff>
      <xdr:row>30</xdr:row>
      <xdr:rowOff>85725</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638925" y="9115425"/>
          <a:ext cx="2200275" cy="111442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heetViews>
  <sheetFormatPr defaultRowHeight="13"/>
  <cols>
    <col min="1" max="1" width="6.08984375" customWidth="1"/>
    <col min="2" max="2" width="82.6328125" customWidth="1"/>
  </cols>
  <sheetData>
    <row r="1" spans="1:3" ht="16.5">
      <c r="A1" s="305" t="s">
        <v>1121</v>
      </c>
      <c r="B1" s="303"/>
      <c r="C1" t="s">
        <v>1889</v>
      </c>
    </row>
    <row r="2" spans="1:3">
      <c r="A2" s="303"/>
      <c r="B2" s="303"/>
    </row>
    <row r="3" spans="1:3" ht="17" customHeight="1">
      <c r="A3" s="304" t="s">
        <v>1119</v>
      </c>
      <c r="B3" s="374" t="s">
        <v>1894</v>
      </c>
    </row>
    <row r="4" spans="1:3" ht="34" customHeight="1">
      <c r="A4" s="304"/>
      <c r="B4" s="302" t="s">
        <v>1895</v>
      </c>
    </row>
    <row r="5" spans="1:3">
      <c r="A5" s="304" t="s">
        <v>1123</v>
      </c>
      <c r="B5" s="301" t="s">
        <v>1830</v>
      </c>
    </row>
    <row r="6" spans="1:3" ht="30.75" customHeight="1">
      <c r="A6" s="304"/>
      <c r="B6" s="302" t="s">
        <v>1831</v>
      </c>
    </row>
    <row r="7" spans="1:3">
      <c r="A7" s="304" t="s">
        <v>1832</v>
      </c>
      <c r="B7" s="301" t="s">
        <v>1120</v>
      </c>
    </row>
    <row r="8" spans="1:3" ht="17.25" customHeight="1">
      <c r="A8" s="303"/>
      <c r="B8" s="302" t="s">
        <v>1122</v>
      </c>
    </row>
    <row r="9" spans="1:3" ht="15" customHeight="1">
      <c r="A9" s="304" t="s">
        <v>1124</v>
      </c>
      <c r="B9" s="301" t="s">
        <v>1129</v>
      </c>
    </row>
    <row r="10" spans="1:3" ht="19.5" customHeight="1">
      <c r="A10" s="303"/>
      <c r="B10" s="302" t="s">
        <v>1130</v>
      </c>
    </row>
    <row r="11" spans="1:3">
      <c r="A11" s="304" t="s">
        <v>1125</v>
      </c>
      <c r="B11" s="301" t="s">
        <v>1127</v>
      </c>
    </row>
    <row r="12" spans="1:3" ht="60" customHeight="1">
      <c r="A12" s="303"/>
      <c r="B12" s="302" t="s">
        <v>1833</v>
      </c>
    </row>
    <row r="13" spans="1:3" ht="16.5" customHeight="1">
      <c r="A13" s="304" t="s">
        <v>1128</v>
      </c>
      <c r="B13" s="301" t="s">
        <v>1131</v>
      </c>
    </row>
    <row r="14" spans="1:3" ht="42" customHeight="1">
      <c r="A14" s="303"/>
      <c r="B14" s="302" t="s">
        <v>1132</v>
      </c>
    </row>
    <row r="15" spans="1:3" ht="18" customHeight="1">
      <c r="A15" s="304" t="s">
        <v>1834</v>
      </c>
      <c r="B15" s="301" t="s">
        <v>1126</v>
      </c>
    </row>
    <row r="16" spans="1:3" ht="38.5" customHeight="1">
      <c r="A16" s="303"/>
      <c r="B16" s="302" t="s">
        <v>1133</v>
      </c>
    </row>
    <row r="17" spans="1:2" ht="16.5" customHeight="1">
      <c r="A17" s="304" t="s">
        <v>1835</v>
      </c>
      <c r="B17" s="301" t="s">
        <v>1836</v>
      </c>
    </row>
    <row r="18" spans="1:2" ht="72" customHeight="1">
      <c r="A18" s="303"/>
      <c r="B18" s="302" t="s">
        <v>1850</v>
      </c>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F1539" sqref="F1539"/>
    </sheetView>
  </sheetViews>
  <sheetFormatPr defaultColWidth="3.90625" defaultRowHeight="13"/>
  <cols>
    <col min="1" max="1" width="9.453125" style="16" customWidth="1"/>
    <col min="2" max="2" width="23.6328125" style="16" customWidth="1"/>
    <col min="3" max="3" width="7.6328125" style="16" customWidth="1"/>
    <col min="4" max="5" width="9.7265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1140</v>
      </c>
      <c r="F2" s="16" t="s">
        <v>1141</v>
      </c>
      <c r="G2" s="16" t="s">
        <v>1141</v>
      </c>
      <c r="H2" s="16" t="s">
        <v>1142</v>
      </c>
    </row>
    <row r="3" spans="1:10" ht="22.5" customHeight="1" thickBot="1">
      <c r="A3" s="204" t="s">
        <v>214</v>
      </c>
      <c r="B3" s="205" t="s">
        <v>329</v>
      </c>
      <c r="C3" s="205" t="s">
        <v>335</v>
      </c>
      <c r="D3" s="205" t="s">
        <v>323</v>
      </c>
      <c r="E3" s="205" t="s">
        <v>191</v>
      </c>
      <c r="F3" s="206" t="s">
        <v>436</v>
      </c>
      <c r="G3" s="206" t="s">
        <v>437</v>
      </c>
      <c r="H3" s="206" t="s">
        <v>168</v>
      </c>
      <c r="I3" s="206" t="s">
        <v>462</v>
      </c>
      <c r="J3" s="350" t="s">
        <v>83</v>
      </c>
    </row>
    <row r="4" spans="1:10" ht="13.5" customHeight="1">
      <c r="A4" s="215" t="str">
        <f t="shared" ref="A4:A71" si="0">CONCATENATE(C4,E4)</f>
        <v>貨1ガ-</v>
      </c>
      <c r="B4" s="216" t="s">
        <v>1143</v>
      </c>
      <c r="C4" s="216" t="s">
        <v>1144</v>
      </c>
      <c r="D4" s="216" t="s">
        <v>208</v>
      </c>
      <c r="E4" s="216" t="s">
        <v>209</v>
      </c>
      <c r="F4" s="216">
        <v>2.1800000000000002</v>
      </c>
      <c r="G4" s="216">
        <v>0</v>
      </c>
      <c r="H4" s="216">
        <v>2.3199999999999998</v>
      </c>
      <c r="I4" s="217" t="s">
        <v>996</v>
      </c>
      <c r="J4" s="203"/>
    </row>
    <row r="5" spans="1:10">
      <c r="A5" s="215" t="str">
        <f t="shared" si="0"/>
        <v>貨1ガH</v>
      </c>
      <c r="B5" s="61" t="s">
        <v>1143</v>
      </c>
      <c r="C5" s="61" t="s">
        <v>1144</v>
      </c>
      <c r="D5" s="61" t="s">
        <v>211</v>
      </c>
      <c r="E5" s="61" t="s">
        <v>212</v>
      </c>
      <c r="F5" s="61">
        <v>2.1800000000000002</v>
      </c>
      <c r="G5" s="61">
        <v>0</v>
      </c>
      <c r="H5" s="61">
        <v>2.3199999999999998</v>
      </c>
      <c r="I5" s="3" t="s">
        <v>996</v>
      </c>
      <c r="J5" s="198"/>
    </row>
    <row r="6" spans="1:10">
      <c r="A6" s="215" t="str">
        <f t="shared" si="0"/>
        <v>貨1ガJ</v>
      </c>
      <c r="B6" s="61" t="s">
        <v>1143</v>
      </c>
      <c r="C6" s="61" t="s">
        <v>1144</v>
      </c>
      <c r="D6" s="61" t="s">
        <v>213</v>
      </c>
      <c r="E6" s="61" t="s">
        <v>400</v>
      </c>
      <c r="F6" s="61">
        <v>1</v>
      </c>
      <c r="G6" s="61">
        <v>0</v>
      </c>
      <c r="H6" s="61">
        <v>2.3199999999999998</v>
      </c>
      <c r="I6" s="3" t="s">
        <v>996</v>
      </c>
      <c r="J6" s="198"/>
    </row>
    <row r="7" spans="1:10">
      <c r="A7" s="215" t="str">
        <f t="shared" si="0"/>
        <v>貨1ガL</v>
      </c>
      <c r="B7" s="61" t="s">
        <v>1143</v>
      </c>
      <c r="C7" s="61" t="s">
        <v>1144</v>
      </c>
      <c r="D7" s="61" t="s">
        <v>402</v>
      </c>
      <c r="E7" s="61" t="s">
        <v>403</v>
      </c>
      <c r="F7" s="61">
        <v>0.6</v>
      </c>
      <c r="G7" s="61">
        <v>0</v>
      </c>
      <c r="H7" s="61">
        <v>2.3199999999999998</v>
      </c>
      <c r="I7" s="3" t="s">
        <v>996</v>
      </c>
      <c r="J7" s="198"/>
    </row>
    <row r="8" spans="1:10">
      <c r="A8" s="215" t="str">
        <f t="shared" si="0"/>
        <v>貨1ガR</v>
      </c>
      <c r="B8" s="61" t="s">
        <v>1143</v>
      </c>
      <c r="C8" s="61" t="s">
        <v>1144</v>
      </c>
      <c r="D8" s="61" t="s">
        <v>406</v>
      </c>
      <c r="E8" s="61" t="s">
        <v>472</v>
      </c>
      <c r="F8" s="61">
        <v>0.25</v>
      </c>
      <c r="G8" s="61">
        <v>0</v>
      </c>
      <c r="H8" s="61">
        <v>2.3199999999999998</v>
      </c>
      <c r="I8" s="3" t="s">
        <v>996</v>
      </c>
      <c r="J8" s="198"/>
    </row>
    <row r="9" spans="1:10">
      <c r="A9" s="215" t="str">
        <f t="shared" si="0"/>
        <v>貨1ガGG</v>
      </c>
      <c r="B9" s="61" t="s">
        <v>1143</v>
      </c>
      <c r="C9" s="61" t="s">
        <v>1144</v>
      </c>
      <c r="D9" s="61" t="s">
        <v>406</v>
      </c>
      <c r="E9" s="61" t="s">
        <v>450</v>
      </c>
      <c r="F9" s="61">
        <v>0.25</v>
      </c>
      <c r="G9" s="61">
        <v>0</v>
      </c>
      <c r="H9" s="61">
        <v>2.3199999999999998</v>
      </c>
      <c r="I9" s="3" t="s">
        <v>996</v>
      </c>
      <c r="J9" s="198"/>
    </row>
    <row r="10" spans="1:10">
      <c r="A10" s="215" t="str">
        <f t="shared" si="0"/>
        <v>貨1ガHL</v>
      </c>
      <c r="B10" s="61" t="s">
        <v>1143</v>
      </c>
      <c r="C10" s="61" t="s">
        <v>1144</v>
      </c>
      <c r="D10" s="61" t="s">
        <v>406</v>
      </c>
      <c r="E10" s="61" t="s">
        <v>458</v>
      </c>
      <c r="F10" s="61">
        <v>0.125</v>
      </c>
      <c r="G10" s="61">
        <v>0</v>
      </c>
      <c r="H10" s="61">
        <v>2.3199999999999998</v>
      </c>
      <c r="I10" s="3" t="s">
        <v>1145</v>
      </c>
      <c r="J10" s="198"/>
    </row>
    <row r="11" spans="1:10">
      <c r="A11" s="215" t="str">
        <f t="shared" si="0"/>
        <v>貨1ガGJ</v>
      </c>
      <c r="B11" s="61" t="s">
        <v>1143</v>
      </c>
      <c r="C11" s="61" t="s">
        <v>1144</v>
      </c>
      <c r="D11" s="61" t="s">
        <v>408</v>
      </c>
      <c r="E11" s="61" t="s">
        <v>452</v>
      </c>
      <c r="F11" s="61">
        <v>0.08</v>
      </c>
      <c r="G11" s="61">
        <v>0</v>
      </c>
      <c r="H11" s="61">
        <v>2.3199999999999998</v>
      </c>
      <c r="I11" s="3" t="s">
        <v>996</v>
      </c>
      <c r="J11" s="198"/>
    </row>
    <row r="12" spans="1:10">
      <c r="A12" s="215" t="str">
        <f t="shared" si="0"/>
        <v>貨1ガHP</v>
      </c>
      <c r="B12" s="61" t="s">
        <v>1143</v>
      </c>
      <c r="C12" s="61" t="s">
        <v>1144</v>
      </c>
      <c r="D12" s="61" t="s">
        <v>408</v>
      </c>
      <c r="E12" s="61" t="s">
        <v>460</v>
      </c>
      <c r="F12" s="61">
        <v>0.04</v>
      </c>
      <c r="G12" s="61">
        <v>0</v>
      </c>
      <c r="H12" s="61">
        <v>2.3199999999999998</v>
      </c>
      <c r="I12" s="3" t="s">
        <v>1145</v>
      </c>
      <c r="J12" s="198"/>
    </row>
    <row r="13" spans="1:10">
      <c r="A13" s="215" t="str">
        <f t="shared" si="0"/>
        <v>貨1ガTB</v>
      </c>
      <c r="B13" s="61" t="s">
        <v>1143</v>
      </c>
      <c r="C13" s="61" t="s">
        <v>1144</v>
      </c>
      <c r="D13" s="61" t="s">
        <v>408</v>
      </c>
      <c r="E13" s="61" t="s">
        <v>474</v>
      </c>
      <c r="F13" s="61">
        <v>0.06</v>
      </c>
      <c r="G13" s="61">
        <v>0</v>
      </c>
      <c r="H13" s="61">
        <v>2.3199999999999998</v>
      </c>
      <c r="I13" s="3" t="s">
        <v>996</v>
      </c>
      <c r="J13" s="198"/>
    </row>
    <row r="14" spans="1:10">
      <c r="A14" s="215" t="str">
        <f t="shared" si="0"/>
        <v>貨1ガXB</v>
      </c>
      <c r="B14" s="61" t="s">
        <v>1143</v>
      </c>
      <c r="C14" s="61" t="s">
        <v>1144</v>
      </c>
      <c r="D14" s="61" t="s">
        <v>408</v>
      </c>
      <c r="E14" s="61" t="s">
        <v>488</v>
      </c>
      <c r="F14" s="61">
        <v>0.06</v>
      </c>
      <c r="G14" s="61">
        <v>0</v>
      </c>
      <c r="H14" s="61">
        <v>2.3199999999999998</v>
      </c>
      <c r="I14" s="3" t="s">
        <v>1145</v>
      </c>
      <c r="J14" s="198"/>
    </row>
    <row r="15" spans="1:10">
      <c r="A15" s="215" t="str">
        <f t="shared" si="0"/>
        <v>貨1ガLB</v>
      </c>
      <c r="B15" s="61" t="s">
        <v>1143</v>
      </c>
      <c r="C15" s="61" t="s">
        <v>1144</v>
      </c>
      <c r="D15" s="61" t="s">
        <v>408</v>
      </c>
      <c r="E15" s="61" t="s">
        <v>466</v>
      </c>
      <c r="F15" s="61">
        <v>0.04</v>
      </c>
      <c r="G15" s="61">
        <v>0</v>
      </c>
      <c r="H15" s="61">
        <v>2.3199999999999998</v>
      </c>
      <c r="I15" s="3" t="s">
        <v>996</v>
      </c>
      <c r="J15" s="198"/>
    </row>
    <row r="16" spans="1:10">
      <c r="A16" s="215" t="str">
        <f t="shared" si="0"/>
        <v>貨1ガYB</v>
      </c>
      <c r="B16" s="61" t="s">
        <v>1143</v>
      </c>
      <c r="C16" s="61" t="s">
        <v>1144</v>
      </c>
      <c r="D16" s="61" t="s">
        <v>408</v>
      </c>
      <c r="E16" s="61" t="s">
        <v>492</v>
      </c>
      <c r="F16" s="61">
        <v>0.04</v>
      </c>
      <c r="G16" s="61">
        <v>0</v>
      </c>
      <c r="H16" s="61">
        <v>2.3199999999999998</v>
      </c>
      <c r="I16" s="3" t="s">
        <v>1145</v>
      </c>
      <c r="J16" s="198"/>
    </row>
    <row r="17" spans="1:10">
      <c r="A17" s="215" t="str">
        <f t="shared" si="0"/>
        <v>貨1ガUB</v>
      </c>
      <c r="B17" s="61" t="s">
        <v>1143</v>
      </c>
      <c r="C17" s="61" t="s">
        <v>1144</v>
      </c>
      <c r="D17" s="61" t="s">
        <v>408</v>
      </c>
      <c r="E17" s="61" t="s">
        <v>481</v>
      </c>
      <c r="F17" s="61">
        <v>0.02</v>
      </c>
      <c r="G17" s="61">
        <v>0</v>
      </c>
      <c r="H17" s="61">
        <v>2.3199999999999998</v>
      </c>
      <c r="I17" s="3" t="s">
        <v>996</v>
      </c>
      <c r="J17" s="198"/>
    </row>
    <row r="18" spans="1:10">
      <c r="A18" s="215" t="str">
        <f t="shared" si="0"/>
        <v>貨1ガZB</v>
      </c>
      <c r="B18" s="61" t="s">
        <v>1143</v>
      </c>
      <c r="C18" s="61" t="s">
        <v>1144</v>
      </c>
      <c r="D18" s="61" t="s">
        <v>408</v>
      </c>
      <c r="E18" s="61" t="s">
        <v>496</v>
      </c>
      <c r="F18" s="61">
        <v>0.02</v>
      </c>
      <c r="G18" s="61">
        <v>0</v>
      </c>
      <c r="H18" s="61">
        <v>2.3199999999999998</v>
      </c>
      <c r="I18" s="3" t="s">
        <v>1145</v>
      </c>
      <c r="J18" s="198"/>
    </row>
    <row r="19" spans="1:10">
      <c r="A19" s="215" t="str">
        <f t="shared" si="0"/>
        <v>貨1ガABE</v>
      </c>
      <c r="B19" s="61" t="s">
        <v>1143</v>
      </c>
      <c r="C19" s="61" t="s">
        <v>1144</v>
      </c>
      <c r="D19" s="61" t="s">
        <v>318</v>
      </c>
      <c r="E19" s="61" t="s">
        <v>816</v>
      </c>
      <c r="F19" s="61">
        <v>0.05</v>
      </c>
      <c r="G19" s="61">
        <v>0</v>
      </c>
      <c r="H19" s="61">
        <v>2.3199999999999998</v>
      </c>
      <c r="I19" s="3" t="s">
        <v>996</v>
      </c>
      <c r="J19" s="198"/>
    </row>
    <row r="20" spans="1:10">
      <c r="A20" s="215" t="str">
        <f t="shared" si="0"/>
        <v>貨1ガAAE</v>
      </c>
      <c r="B20" s="61" t="s">
        <v>1143</v>
      </c>
      <c r="C20" s="61" t="s">
        <v>1144</v>
      </c>
      <c r="D20" s="61" t="s">
        <v>318</v>
      </c>
      <c r="E20" s="61" t="s">
        <v>812</v>
      </c>
      <c r="F20" s="61">
        <v>2.5000000000000001E-2</v>
      </c>
      <c r="G20" s="61">
        <v>0</v>
      </c>
      <c r="H20" s="61">
        <v>2.3199999999999998</v>
      </c>
      <c r="I20" s="3" t="s">
        <v>1145</v>
      </c>
      <c r="J20" s="198"/>
    </row>
    <row r="21" spans="1:10">
      <c r="A21" s="215" t="str">
        <f t="shared" si="0"/>
        <v>貨1ガALE</v>
      </c>
      <c r="B21" s="61" t="s">
        <v>1143</v>
      </c>
      <c r="C21" s="61" t="s">
        <v>1144</v>
      </c>
      <c r="D21" s="61" t="s">
        <v>318</v>
      </c>
      <c r="E21" s="61" t="s">
        <v>1146</v>
      </c>
      <c r="F21" s="61">
        <v>1.2500000000000001E-2</v>
      </c>
      <c r="G21" s="61">
        <v>0</v>
      </c>
      <c r="H21" s="61">
        <v>2.3199999999999998</v>
      </c>
      <c r="I21" s="3" t="s">
        <v>1147</v>
      </c>
      <c r="J21" s="198"/>
    </row>
    <row r="22" spans="1:10">
      <c r="A22" s="215" t="str">
        <f t="shared" si="0"/>
        <v>貨1ガCAE</v>
      </c>
      <c r="B22" s="61" t="s">
        <v>1143</v>
      </c>
      <c r="C22" s="61" t="s">
        <v>1144</v>
      </c>
      <c r="D22" s="61" t="s">
        <v>318</v>
      </c>
      <c r="E22" s="61" t="s">
        <v>319</v>
      </c>
      <c r="F22" s="61">
        <v>2.5000000000000001E-2</v>
      </c>
      <c r="G22" s="61">
        <v>0</v>
      </c>
      <c r="H22" s="61">
        <v>2.3199999999999998</v>
      </c>
      <c r="I22" s="3" t="s">
        <v>1145</v>
      </c>
      <c r="J22" s="198"/>
    </row>
    <row r="23" spans="1:10">
      <c r="A23" s="215" t="str">
        <f t="shared" si="0"/>
        <v>貨1ガCBE</v>
      </c>
      <c r="B23" s="61" t="s">
        <v>1143</v>
      </c>
      <c r="C23" s="61" t="s">
        <v>1144</v>
      </c>
      <c r="D23" s="61" t="s">
        <v>318</v>
      </c>
      <c r="E23" s="61" t="s">
        <v>320</v>
      </c>
      <c r="F23" s="61">
        <v>2.5000000000000001E-2</v>
      </c>
      <c r="G23" s="61">
        <v>0</v>
      </c>
      <c r="H23" s="61">
        <v>2.3199999999999998</v>
      </c>
      <c r="I23" s="3" t="s">
        <v>1148</v>
      </c>
      <c r="J23" s="198"/>
    </row>
    <row r="24" spans="1:10">
      <c r="A24" s="215" t="str">
        <f t="shared" si="0"/>
        <v>貨1ガCLE</v>
      </c>
      <c r="B24" s="61" t="s">
        <v>1143</v>
      </c>
      <c r="C24" s="61" t="s">
        <v>1144</v>
      </c>
      <c r="D24" s="61" t="s">
        <v>318</v>
      </c>
      <c r="E24" s="61" t="s">
        <v>1149</v>
      </c>
      <c r="F24" s="61">
        <v>2.5000000000000001E-2</v>
      </c>
      <c r="G24" s="61">
        <v>0</v>
      </c>
      <c r="H24" s="61">
        <v>2.3199999999999998</v>
      </c>
      <c r="I24" s="3" t="s">
        <v>1147</v>
      </c>
      <c r="J24" s="198"/>
    </row>
    <row r="25" spans="1:10">
      <c r="A25" s="215" t="str">
        <f t="shared" si="0"/>
        <v>貨1ガDAE</v>
      </c>
      <c r="B25" s="61" t="s">
        <v>1143</v>
      </c>
      <c r="C25" s="61" t="s">
        <v>1144</v>
      </c>
      <c r="D25" s="61" t="s">
        <v>318</v>
      </c>
      <c r="E25" s="61" t="s">
        <v>321</v>
      </c>
      <c r="F25" s="61">
        <v>1.2500000000000001E-2</v>
      </c>
      <c r="G25" s="61">
        <v>0</v>
      </c>
      <c r="H25" s="61">
        <v>2.3199999999999998</v>
      </c>
      <c r="I25" s="3" t="s">
        <v>1145</v>
      </c>
      <c r="J25" s="198"/>
    </row>
    <row r="26" spans="1:10">
      <c r="A26" s="215" t="str">
        <f t="shared" si="0"/>
        <v>貨1ガDBE</v>
      </c>
      <c r="B26" s="61" t="s">
        <v>1143</v>
      </c>
      <c r="C26" s="61" t="s">
        <v>1144</v>
      </c>
      <c r="D26" s="61" t="s">
        <v>318</v>
      </c>
      <c r="E26" s="61" t="s">
        <v>322</v>
      </c>
      <c r="F26" s="61">
        <v>1.2500000000000001E-2</v>
      </c>
      <c r="G26" s="61">
        <v>0</v>
      </c>
      <c r="H26" s="61">
        <v>2.3199999999999998</v>
      </c>
      <c r="I26" s="3" t="s">
        <v>995</v>
      </c>
      <c r="J26" s="198"/>
    </row>
    <row r="27" spans="1:10">
      <c r="A27" s="215" t="str">
        <f t="shared" si="0"/>
        <v>貨1ガDLE</v>
      </c>
      <c r="B27" s="61" t="s">
        <v>1143</v>
      </c>
      <c r="C27" s="61" t="s">
        <v>1144</v>
      </c>
      <c r="D27" s="61" t="s">
        <v>318</v>
      </c>
      <c r="E27" s="61" t="s">
        <v>1150</v>
      </c>
      <c r="F27" s="61">
        <v>1.2500000000000001E-2</v>
      </c>
      <c r="G27" s="61">
        <v>0</v>
      </c>
      <c r="H27" s="61">
        <v>2.3199999999999998</v>
      </c>
      <c r="I27" s="3" t="s">
        <v>1147</v>
      </c>
      <c r="J27" s="198"/>
    </row>
    <row r="28" spans="1:10">
      <c r="A28" s="215" t="str">
        <f t="shared" si="0"/>
        <v>貨1ガLBE</v>
      </c>
      <c r="B28" s="61" t="s">
        <v>1143</v>
      </c>
      <c r="C28" s="61" t="s">
        <v>1144</v>
      </c>
      <c r="D28" s="61" t="s">
        <v>697</v>
      </c>
      <c r="E28" s="61" t="s">
        <v>699</v>
      </c>
      <c r="F28" s="61">
        <v>0.05</v>
      </c>
      <c r="G28" s="61">
        <v>0</v>
      </c>
      <c r="H28" s="61">
        <v>2.3199999999999998</v>
      </c>
      <c r="I28" s="3" t="s">
        <v>996</v>
      </c>
      <c r="J28" s="198"/>
    </row>
    <row r="29" spans="1:10">
      <c r="A29" s="215" t="str">
        <f t="shared" si="0"/>
        <v>貨1ガLAE</v>
      </c>
      <c r="B29" s="61" t="s">
        <v>1143</v>
      </c>
      <c r="C29" s="61" t="s">
        <v>1144</v>
      </c>
      <c r="D29" s="61" t="s">
        <v>697</v>
      </c>
      <c r="E29" s="218" t="s">
        <v>700</v>
      </c>
      <c r="F29" s="61">
        <v>2.5000000000000001E-2</v>
      </c>
      <c r="G29" s="61">
        <v>0</v>
      </c>
      <c r="H29" s="61">
        <v>2.3199999999999998</v>
      </c>
      <c r="I29" s="3" t="s">
        <v>1145</v>
      </c>
      <c r="J29" s="198"/>
    </row>
    <row r="30" spans="1:10">
      <c r="A30" s="215" t="str">
        <f t="shared" si="0"/>
        <v>貨1ガLLE</v>
      </c>
      <c r="B30" s="61" t="s">
        <v>1143</v>
      </c>
      <c r="C30" s="61" t="s">
        <v>1144</v>
      </c>
      <c r="D30" s="61" t="s">
        <v>697</v>
      </c>
      <c r="E30" s="218" t="s">
        <v>1151</v>
      </c>
      <c r="F30" s="61">
        <v>1.2500000000000001E-2</v>
      </c>
      <c r="G30" s="61">
        <v>0</v>
      </c>
      <c r="H30" s="61">
        <v>2.3199999999999998</v>
      </c>
      <c r="I30" s="3" t="s">
        <v>1147</v>
      </c>
      <c r="J30" s="198"/>
    </row>
    <row r="31" spans="1:10">
      <c r="A31" s="215" t="str">
        <f t="shared" si="0"/>
        <v>貨1ガMBE</v>
      </c>
      <c r="B31" s="61" t="s">
        <v>1143</v>
      </c>
      <c r="C31" s="61" t="s">
        <v>1144</v>
      </c>
      <c r="D31" s="61" t="s">
        <v>697</v>
      </c>
      <c r="E31" s="218" t="s">
        <v>701</v>
      </c>
      <c r="F31" s="61">
        <v>2.5000000000000001E-2</v>
      </c>
      <c r="G31" s="61">
        <v>0</v>
      </c>
      <c r="H31" s="61">
        <v>2.3199999999999998</v>
      </c>
      <c r="I31" s="3" t="s">
        <v>1148</v>
      </c>
      <c r="J31" s="198"/>
    </row>
    <row r="32" spans="1:10">
      <c r="A32" s="215" t="str">
        <f t="shared" si="0"/>
        <v>貨1ガMAE</v>
      </c>
      <c r="B32" s="61" t="s">
        <v>1143</v>
      </c>
      <c r="C32" s="61" t="s">
        <v>1144</v>
      </c>
      <c r="D32" s="61" t="s">
        <v>697</v>
      </c>
      <c r="E32" s="218" t="s">
        <v>702</v>
      </c>
      <c r="F32" s="61">
        <v>2.5000000000000001E-2</v>
      </c>
      <c r="G32" s="61">
        <v>0</v>
      </c>
      <c r="H32" s="61">
        <v>2.3199999999999998</v>
      </c>
      <c r="I32" s="3" t="s">
        <v>1145</v>
      </c>
      <c r="J32" s="198"/>
    </row>
    <row r="33" spans="1:10">
      <c r="A33" s="215" t="str">
        <f t="shared" si="0"/>
        <v>貨1ガMLE</v>
      </c>
      <c r="B33" s="61" t="s">
        <v>1143</v>
      </c>
      <c r="C33" s="61" t="s">
        <v>1144</v>
      </c>
      <c r="D33" s="61" t="s">
        <v>697</v>
      </c>
      <c r="E33" s="218" t="s">
        <v>1152</v>
      </c>
      <c r="F33" s="61">
        <v>2.5000000000000001E-2</v>
      </c>
      <c r="G33" s="61">
        <v>0</v>
      </c>
      <c r="H33" s="61">
        <v>2.3199999999999998</v>
      </c>
      <c r="I33" s="3" t="s">
        <v>1147</v>
      </c>
      <c r="J33" s="198"/>
    </row>
    <row r="34" spans="1:10">
      <c r="A34" s="215" t="str">
        <f t="shared" si="0"/>
        <v>貨1ガRBE</v>
      </c>
      <c r="B34" s="61" t="s">
        <v>1143</v>
      </c>
      <c r="C34" s="61" t="s">
        <v>1144</v>
      </c>
      <c r="D34" s="61" t="s">
        <v>697</v>
      </c>
      <c r="E34" s="218" t="s">
        <v>703</v>
      </c>
      <c r="F34" s="61">
        <v>1.2500000000000001E-2</v>
      </c>
      <c r="G34" s="61">
        <v>0</v>
      </c>
      <c r="H34" s="61">
        <v>2.3199999999999998</v>
      </c>
      <c r="I34" s="3" t="s">
        <v>995</v>
      </c>
      <c r="J34" s="198"/>
    </row>
    <row r="35" spans="1:10">
      <c r="A35" s="215" t="str">
        <f t="shared" si="0"/>
        <v>貨1ガRAE</v>
      </c>
      <c r="B35" s="61" t="s">
        <v>1143</v>
      </c>
      <c r="C35" s="61" t="s">
        <v>1144</v>
      </c>
      <c r="D35" s="61" t="s">
        <v>697</v>
      </c>
      <c r="E35" s="277" t="s">
        <v>704</v>
      </c>
      <c r="F35" s="61">
        <v>1.2500000000000001E-2</v>
      </c>
      <c r="G35" s="61">
        <v>0</v>
      </c>
      <c r="H35" s="61">
        <v>2.3199999999999998</v>
      </c>
      <c r="I35" s="3" t="s">
        <v>1145</v>
      </c>
      <c r="J35" s="198"/>
    </row>
    <row r="36" spans="1:10">
      <c r="A36" s="215" t="str">
        <f t="shared" si="0"/>
        <v>貨1ガRLE</v>
      </c>
      <c r="B36" s="61" t="s">
        <v>1143</v>
      </c>
      <c r="C36" s="61" t="s">
        <v>1144</v>
      </c>
      <c r="D36" s="61" t="s">
        <v>697</v>
      </c>
      <c r="E36" s="277" t="s">
        <v>1153</v>
      </c>
      <c r="F36" s="61">
        <v>1.2500000000000001E-2</v>
      </c>
      <c r="G36" s="61">
        <v>0</v>
      </c>
      <c r="H36" s="61">
        <v>2.3199999999999998</v>
      </c>
      <c r="I36" s="3" t="s">
        <v>1147</v>
      </c>
      <c r="J36" s="198"/>
    </row>
    <row r="37" spans="1:10">
      <c r="A37" s="215" t="str">
        <f t="shared" si="0"/>
        <v>貨1ガQBE</v>
      </c>
      <c r="B37" s="61" t="s">
        <v>1143</v>
      </c>
      <c r="C37" s="61" t="s">
        <v>1144</v>
      </c>
      <c r="D37" s="61" t="s">
        <v>697</v>
      </c>
      <c r="E37" s="61" t="s">
        <v>1029</v>
      </c>
      <c r="F37" s="61">
        <v>4.4999999999999998E-2</v>
      </c>
      <c r="G37" s="61">
        <v>0</v>
      </c>
      <c r="H37" s="61">
        <v>2.3199999999999998</v>
      </c>
      <c r="I37" s="3" t="s">
        <v>996</v>
      </c>
      <c r="J37" s="198"/>
    </row>
    <row r="38" spans="1:10">
      <c r="A38" s="215" t="str">
        <f t="shared" si="0"/>
        <v>貨1ガQAE</v>
      </c>
      <c r="B38" s="61" t="s">
        <v>1143</v>
      </c>
      <c r="C38" s="61" t="s">
        <v>1144</v>
      </c>
      <c r="D38" s="61" t="s">
        <v>697</v>
      </c>
      <c r="E38" s="61" t="s">
        <v>1025</v>
      </c>
      <c r="F38" s="61">
        <v>4.4999999999999998E-2</v>
      </c>
      <c r="G38" s="61">
        <v>0</v>
      </c>
      <c r="H38" s="61">
        <v>2.3199999999999998</v>
      </c>
      <c r="I38" s="3" t="s">
        <v>1145</v>
      </c>
      <c r="J38" s="198"/>
    </row>
    <row r="39" spans="1:10">
      <c r="A39" s="215" t="str">
        <f t="shared" si="0"/>
        <v>貨1ガQLE</v>
      </c>
      <c r="B39" s="61" t="s">
        <v>1143</v>
      </c>
      <c r="C39" s="61" t="s">
        <v>1144</v>
      </c>
      <c r="D39" s="61" t="s">
        <v>697</v>
      </c>
      <c r="E39" s="61" t="s">
        <v>1154</v>
      </c>
      <c r="F39" s="61">
        <v>4.4999999999999998E-2</v>
      </c>
      <c r="G39" s="61">
        <v>0</v>
      </c>
      <c r="H39" s="61">
        <v>2.3199999999999998</v>
      </c>
      <c r="I39" s="3" t="s">
        <v>1147</v>
      </c>
      <c r="J39" s="198"/>
    </row>
    <row r="40" spans="1:10">
      <c r="A40" s="215" t="str">
        <f t="shared" si="0"/>
        <v>貨1ガ3BE</v>
      </c>
      <c r="B40" s="61" t="s">
        <v>1143</v>
      </c>
      <c r="C40" s="61" t="s">
        <v>1144</v>
      </c>
      <c r="D40" s="61" t="s">
        <v>1155</v>
      </c>
      <c r="E40" s="61" t="s">
        <v>1156</v>
      </c>
      <c r="F40" s="61">
        <v>0.05</v>
      </c>
      <c r="G40" s="61">
        <v>0</v>
      </c>
      <c r="H40" s="61">
        <v>2.3199999999999998</v>
      </c>
      <c r="I40" s="3" t="s">
        <v>996</v>
      </c>
      <c r="J40" s="198"/>
    </row>
    <row r="41" spans="1:10">
      <c r="A41" s="215" t="str">
        <f t="shared" si="0"/>
        <v>貨1ガ3AE</v>
      </c>
      <c r="B41" s="219" t="s">
        <v>1143</v>
      </c>
      <c r="C41" s="61" t="s">
        <v>1144</v>
      </c>
      <c r="D41" s="61" t="s">
        <v>1155</v>
      </c>
      <c r="E41" s="61" t="s">
        <v>1157</v>
      </c>
      <c r="F41" s="61">
        <v>2.5000000000000001E-2</v>
      </c>
      <c r="G41" s="61">
        <v>0</v>
      </c>
      <c r="H41" s="61">
        <v>2.3199999999999998</v>
      </c>
      <c r="I41" s="3" t="s">
        <v>1145</v>
      </c>
      <c r="J41" s="198"/>
    </row>
    <row r="42" spans="1:10">
      <c r="A42" s="215" t="str">
        <f t="shared" si="0"/>
        <v>貨1ガ3LE</v>
      </c>
      <c r="B42" s="61" t="s">
        <v>1143</v>
      </c>
      <c r="C42" s="61" t="s">
        <v>1144</v>
      </c>
      <c r="D42" s="61" t="s">
        <v>1155</v>
      </c>
      <c r="E42" s="61" t="s">
        <v>1158</v>
      </c>
      <c r="F42" s="61">
        <v>1.2500000000000001E-2</v>
      </c>
      <c r="G42" s="61">
        <v>0</v>
      </c>
      <c r="H42" s="61">
        <v>2.3199999999999998</v>
      </c>
      <c r="I42" s="3" t="s">
        <v>1147</v>
      </c>
      <c r="J42" s="198"/>
    </row>
    <row r="43" spans="1:10">
      <c r="A43" s="215" t="str">
        <f t="shared" si="0"/>
        <v>貨1ガ4BE</v>
      </c>
      <c r="B43" s="61" t="s">
        <v>1143</v>
      </c>
      <c r="C43" s="61" t="s">
        <v>1144</v>
      </c>
      <c r="D43" s="61" t="s">
        <v>1155</v>
      </c>
      <c r="E43" s="61" t="s">
        <v>1159</v>
      </c>
      <c r="F43" s="61">
        <v>3.7499999999999999E-2</v>
      </c>
      <c r="G43" s="61">
        <v>0</v>
      </c>
      <c r="H43" s="61">
        <v>2.3199999999999998</v>
      </c>
      <c r="I43" s="3" t="s">
        <v>1148</v>
      </c>
      <c r="J43" s="198"/>
    </row>
    <row r="44" spans="1:10">
      <c r="A44" s="215" t="str">
        <f t="shared" si="0"/>
        <v>貨1ガ4AE</v>
      </c>
      <c r="B44" s="61" t="s">
        <v>1143</v>
      </c>
      <c r="C44" s="61" t="s">
        <v>1144</v>
      </c>
      <c r="D44" s="61" t="s">
        <v>1155</v>
      </c>
      <c r="E44" s="61" t="s">
        <v>1160</v>
      </c>
      <c r="F44" s="61">
        <v>3.7499999999999999E-2</v>
      </c>
      <c r="G44" s="61">
        <v>0</v>
      </c>
      <c r="H44" s="61">
        <v>2.3199999999999998</v>
      </c>
      <c r="I44" s="3" t="s">
        <v>1145</v>
      </c>
      <c r="J44" s="198"/>
    </row>
    <row r="45" spans="1:10">
      <c r="A45" s="215" t="str">
        <f t="shared" si="0"/>
        <v>貨1ガ4LE</v>
      </c>
      <c r="B45" s="61" t="s">
        <v>1143</v>
      </c>
      <c r="C45" s="61" t="s">
        <v>1144</v>
      </c>
      <c r="D45" s="61" t="s">
        <v>1155</v>
      </c>
      <c r="E45" s="61" t="s">
        <v>1161</v>
      </c>
      <c r="F45" s="61">
        <v>3.7499999999999999E-2</v>
      </c>
      <c r="G45" s="61">
        <v>0</v>
      </c>
      <c r="H45" s="61">
        <v>2.3199999999999998</v>
      </c>
      <c r="I45" s="3" t="s">
        <v>1147</v>
      </c>
      <c r="J45" s="198"/>
    </row>
    <row r="46" spans="1:10">
      <c r="A46" s="215" t="str">
        <f t="shared" si="0"/>
        <v>貨1ガ5BE</v>
      </c>
      <c r="B46" s="61" t="s">
        <v>1143</v>
      </c>
      <c r="C46" s="61" t="s">
        <v>1144</v>
      </c>
      <c r="D46" s="61" t="s">
        <v>1155</v>
      </c>
      <c r="E46" s="61" t="s">
        <v>1162</v>
      </c>
      <c r="F46" s="61">
        <v>2.5000000000000001E-2</v>
      </c>
      <c r="G46" s="61">
        <v>0</v>
      </c>
      <c r="H46" s="61">
        <v>2.3199999999999998</v>
      </c>
      <c r="I46" s="3" t="s">
        <v>995</v>
      </c>
      <c r="J46" s="198"/>
    </row>
    <row r="47" spans="1:10">
      <c r="A47" s="215" t="str">
        <f t="shared" si="0"/>
        <v>貨1ガ5AE</v>
      </c>
      <c r="B47" s="61" t="s">
        <v>1143</v>
      </c>
      <c r="C47" s="61" t="s">
        <v>1144</v>
      </c>
      <c r="D47" s="61" t="s">
        <v>1155</v>
      </c>
      <c r="E47" s="61" t="s">
        <v>1163</v>
      </c>
      <c r="F47" s="61">
        <v>2.5000000000000001E-2</v>
      </c>
      <c r="G47" s="61">
        <v>0</v>
      </c>
      <c r="H47" s="61">
        <v>2.3199999999999998</v>
      </c>
      <c r="I47" s="3" t="s">
        <v>1145</v>
      </c>
      <c r="J47" s="198"/>
    </row>
    <row r="48" spans="1:10">
      <c r="A48" s="215" t="str">
        <f t="shared" si="0"/>
        <v>貨1ガ5LE</v>
      </c>
      <c r="B48" s="61" t="s">
        <v>1143</v>
      </c>
      <c r="C48" s="61" t="s">
        <v>1144</v>
      </c>
      <c r="D48" s="61" t="s">
        <v>1155</v>
      </c>
      <c r="E48" s="61" t="s">
        <v>1164</v>
      </c>
      <c r="F48" s="61">
        <v>2.5000000000000001E-2</v>
      </c>
      <c r="G48" s="61">
        <v>0</v>
      </c>
      <c r="H48" s="61">
        <v>2.3199999999999998</v>
      </c>
      <c r="I48" s="3" t="s">
        <v>1147</v>
      </c>
      <c r="J48" s="198"/>
    </row>
    <row r="49" spans="1:10">
      <c r="A49" s="215" t="str">
        <f t="shared" si="0"/>
        <v>貨1ガ6BE</v>
      </c>
      <c r="B49" s="61" t="s">
        <v>1143</v>
      </c>
      <c r="C49" s="61" t="s">
        <v>1144</v>
      </c>
      <c r="D49" s="61" t="s">
        <v>1155</v>
      </c>
      <c r="E49" s="61" t="s">
        <v>1165</v>
      </c>
      <c r="F49" s="61">
        <v>1.2500000000000001E-2</v>
      </c>
      <c r="G49" s="61">
        <v>0</v>
      </c>
      <c r="H49" s="61">
        <v>2.3199999999999998</v>
      </c>
      <c r="I49" s="3" t="s">
        <v>1166</v>
      </c>
      <c r="J49" s="198"/>
    </row>
    <row r="50" spans="1:10">
      <c r="A50" s="215" t="str">
        <f t="shared" si="0"/>
        <v>貨1ガ6AE</v>
      </c>
      <c r="B50" s="61" t="s">
        <v>1143</v>
      </c>
      <c r="C50" s="61" t="s">
        <v>1144</v>
      </c>
      <c r="D50" s="61" t="s">
        <v>1155</v>
      </c>
      <c r="E50" s="61" t="s">
        <v>1167</v>
      </c>
      <c r="F50" s="61">
        <v>1.2500000000000001E-2</v>
      </c>
      <c r="G50" s="61">
        <v>0</v>
      </c>
      <c r="H50" s="61">
        <v>2.3199999999999998</v>
      </c>
      <c r="I50" s="3" t="s">
        <v>1145</v>
      </c>
      <c r="J50" s="198"/>
    </row>
    <row r="51" spans="1:10">
      <c r="A51" s="215" t="str">
        <f t="shared" si="0"/>
        <v>貨1ガ6LE</v>
      </c>
      <c r="B51" s="61" t="s">
        <v>1143</v>
      </c>
      <c r="C51" s="61" t="s">
        <v>1144</v>
      </c>
      <c r="D51" s="61" t="s">
        <v>1155</v>
      </c>
      <c r="E51" s="61" t="s">
        <v>1168</v>
      </c>
      <c r="F51" s="61">
        <v>1.2500000000000001E-2</v>
      </c>
      <c r="G51" s="61">
        <v>0</v>
      </c>
      <c r="H51" s="61">
        <v>2.3199999999999998</v>
      </c>
      <c r="I51" s="3" t="s">
        <v>1147</v>
      </c>
      <c r="J51" s="198"/>
    </row>
    <row r="52" spans="1:10">
      <c r="A52" s="316" t="str">
        <f t="shared" si="0"/>
        <v>貨1ガBAE</v>
      </c>
      <c r="B52" s="61" t="s">
        <v>1476</v>
      </c>
      <c r="C52" s="61" t="s">
        <v>1477</v>
      </c>
      <c r="D52" s="61" t="s">
        <v>318</v>
      </c>
      <c r="E52" s="61" t="s">
        <v>1478</v>
      </c>
      <c r="F52" s="61">
        <v>3.7499999999999999E-2</v>
      </c>
      <c r="G52" s="61">
        <v>0</v>
      </c>
      <c r="H52" s="61">
        <v>2.3199999999999998</v>
      </c>
      <c r="I52" s="3" t="s">
        <v>1145</v>
      </c>
      <c r="J52" s="198"/>
    </row>
    <row r="53" spans="1:10">
      <c r="A53" s="316" t="str">
        <f t="shared" si="0"/>
        <v>貨1ガBBE</v>
      </c>
      <c r="B53" s="61" t="s">
        <v>1476</v>
      </c>
      <c r="C53" s="61" t="s">
        <v>1477</v>
      </c>
      <c r="D53" s="61" t="s">
        <v>318</v>
      </c>
      <c r="E53" s="61" t="s">
        <v>1479</v>
      </c>
      <c r="F53" s="61">
        <v>3.7499999999999999E-2</v>
      </c>
      <c r="G53" s="61">
        <v>0</v>
      </c>
      <c r="H53" s="61">
        <v>2.3199999999999998</v>
      </c>
      <c r="I53" s="3" t="s">
        <v>996</v>
      </c>
      <c r="J53" s="198"/>
    </row>
    <row r="54" spans="1:10">
      <c r="A54" s="316" t="str">
        <f t="shared" si="0"/>
        <v>貨1ガNAE</v>
      </c>
      <c r="B54" s="61" t="s">
        <v>1476</v>
      </c>
      <c r="C54" s="61" t="s">
        <v>1477</v>
      </c>
      <c r="D54" s="61" t="s">
        <v>318</v>
      </c>
      <c r="E54" s="61" t="s">
        <v>1480</v>
      </c>
      <c r="F54" s="61">
        <v>4.4999999999999998E-2</v>
      </c>
      <c r="G54" s="61">
        <v>0</v>
      </c>
      <c r="H54" s="61">
        <v>2.3199999999999998</v>
      </c>
      <c r="I54" s="3" t="s">
        <v>1145</v>
      </c>
      <c r="J54" s="198"/>
    </row>
    <row r="55" spans="1:10">
      <c r="A55" s="316" t="str">
        <f t="shared" si="0"/>
        <v>貨1ガNBE</v>
      </c>
      <c r="B55" s="61" t="s">
        <v>1476</v>
      </c>
      <c r="C55" s="61" t="s">
        <v>1477</v>
      </c>
      <c r="D55" s="61" t="s">
        <v>318</v>
      </c>
      <c r="E55" s="61" t="s">
        <v>1481</v>
      </c>
      <c r="F55" s="61">
        <v>4.4999999999999998E-2</v>
      </c>
      <c r="G55" s="61">
        <v>0</v>
      </c>
      <c r="H55" s="61">
        <v>2.3199999999999998</v>
      </c>
      <c r="I55" s="3" t="s">
        <v>996</v>
      </c>
      <c r="J55" s="198"/>
    </row>
    <row r="56" spans="1:10">
      <c r="A56" s="215" t="str">
        <f t="shared" si="0"/>
        <v>貨2ガ-</v>
      </c>
      <c r="B56" s="61" t="s">
        <v>1169</v>
      </c>
      <c r="C56" s="61" t="s">
        <v>1170</v>
      </c>
      <c r="D56" s="61" t="s">
        <v>208</v>
      </c>
      <c r="E56" s="61" t="s">
        <v>209</v>
      </c>
      <c r="F56" s="61">
        <v>2.1800000000000002</v>
      </c>
      <c r="G56" s="61">
        <v>0</v>
      </c>
      <c r="H56" s="61">
        <v>2.3199999999999998</v>
      </c>
      <c r="I56" s="3" t="s">
        <v>996</v>
      </c>
      <c r="J56" s="198"/>
    </row>
    <row r="57" spans="1:10">
      <c r="A57" s="215" t="str">
        <f t="shared" si="0"/>
        <v>貨2ガH</v>
      </c>
      <c r="B57" s="61" t="s">
        <v>1169</v>
      </c>
      <c r="C57" s="61" t="s">
        <v>1170</v>
      </c>
      <c r="D57" s="61" t="s">
        <v>211</v>
      </c>
      <c r="E57" s="61" t="s">
        <v>212</v>
      </c>
      <c r="F57" s="61">
        <v>1.8</v>
      </c>
      <c r="G57" s="61">
        <v>0</v>
      </c>
      <c r="H57" s="61">
        <v>2.3199999999999998</v>
      </c>
      <c r="I57" s="3" t="s">
        <v>996</v>
      </c>
      <c r="J57" s="198"/>
    </row>
    <row r="58" spans="1:10">
      <c r="A58" s="215" t="str">
        <f t="shared" si="0"/>
        <v>貨2ガJ</v>
      </c>
      <c r="B58" s="61" t="s">
        <v>1169</v>
      </c>
      <c r="C58" s="61" t="s">
        <v>1170</v>
      </c>
      <c r="D58" s="61" t="s">
        <v>213</v>
      </c>
      <c r="E58" s="61" t="s">
        <v>400</v>
      </c>
      <c r="F58" s="61">
        <v>1.2</v>
      </c>
      <c r="G58" s="61">
        <v>0</v>
      </c>
      <c r="H58" s="61">
        <v>2.3199999999999998</v>
      </c>
      <c r="I58" s="3" t="s">
        <v>996</v>
      </c>
      <c r="J58" s="198"/>
    </row>
    <row r="59" spans="1:10">
      <c r="A59" s="215" t="str">
        <f t="shared" si="0"/>
        <v>貨2ガL</v>
      </c>
      <c r="B59" s="61" t="s">
        <v>1169</v>
      </c>
      <c r="C59" s="61" t="s">
        <v>1170</v>
      </c>
      <c r="D59" s="61" t="s">
        <v>402</v>
      </c>
      <c r="E59" s="61" t="s">
        <v>403</v>
      </c>
      <c r="F59" s="61">
        <v>0.9</v>
      </c>
      <c r="G59" s="61">
        <v>0</v>
      </c>
      <c r="H59" s="61">
        <v>2.3199999999999998</v>
      </c>
      <c r="I59" s="3" t="s">
        <v>996</v>
      </c>
      <c r="J59" s="198"/>
    </row>
    <row r="60" spans="1:10">
      <c r="A60" s="215" t="str">
        <f t="shared" si="0"/>
        <v>貨2ガT</v>
      </c>
      <c r="B60" s="61" t="s">
        <v>1169</v>
      </c>
      <c r="C60" s="61" t="s">
        <v>1170</v>
      </c>
      <c r="D60" s="61" t="s">
        <v>411</v>
      </c>
      <c r="E60" s="61" t="s">
        <v>412</v>
      </c>
      <c r="F60" s="61">
        <v>0.7</v>
      </c>
      <c r="G60" s="61">
        <v>0</v>
      </c>
      <c r="H60" s="61">
        <v>2.3199999999999998</v>
      </c>
      <c r="I60" s="3" t="s">
        <v>996</v>
      </c>
      <c r="J60" s="198"/>
    </row>
    <row r="61" spans="1:10">
      <c r="A61" s="215" t="str">
        <f t="shared" si="0"/>
        <v>貨2ガGA</v>
      </c>
      <c r="B61" s="61" t="s">
        <v>1169</v>
      </c>
      <c r="C61" s="61" t="s">
        <v>1170</v>
      </c>
      <c r="D61" s="61" t="s">
        <v>328</v>
      </c>
      <c r="E61" s="61" t="s">
        <v>445</v>
      </c>
      <c r="F61" s="61">
        <v>0.4</v>
      </c>
      <c r="G61" s="61">
        <v>0</v>
      </c>
      <c r="H61" s="61">
        <v>2.3199999999999998</v>
      </c>
      <c r="I61" s="3" t="s">
        <v>996</v>
      </c>
      <c r="J61" s="198"/>
    </row>
    <row r="62" spans="1:10">
      <c r="A62" s="215" t="str">
        <f t="shared" si="0"/>
        <v>貨2ガGC</v>
      </c>
      <c r="B62" s="61" t="s">
        <v>1169</v>
      </c>
      <c r="C62" s="61" t="s">
        <v>1170</v>
      </c>
      <c r="D62" s="61" t="s">
        <v>328</v>
      </c>
      <c r="E62" s="61" t="s">
        <v>447</v>
      </c>
      <c r="F62" s="61">
        <v>0.4</v>
      </c>
      <c r="G62" s="61">
        <v>0</v>
      </c>
      <c r="H62" s="61">
        <v>2.3199999999999998</v>
      </c>
      <c r="I62" s="3" t="s">
        <v>996</v>
      </c>
      <c r="J62" s="198"/>
    </row>
    <row r="63" spans="1:10">
      <c r="A63" s="215" t="str">
        <f t="shared" si="0"/>
        <v>貨2ガHG</v>
      </c>
      <c r="B63" s="61" t="s">
        <v>1169</v>
      </c>
      <c r="C63" s="61" t="s">
        <v>1170</v>
      </c>
      <c r="D63" s="61" t="s">
        <v>328</v>
      </c>
      <c r="E63" s="61" t="s">
        <v>455</v>
      </c>
      <c r="F63" s="61">
        <v>0.2</v>
      </c>
      <c r="G63" s="61">
        <v>0</v>
      </c>
      <c r="H63" s="61">
        <v>2.3199999999999998</v>
      </c>
      <c r="I63" s="3" t="s">
        <v>1145</v>
      </c>
      <c r="J63" s="198"/>
    </row>
    <row r="64" spans="1:10">
      <c r="A64" s="215" t="str">
        <f t="shared" si="0"/>
        <v>貨2ガGK</v>
      </c>
      <c r="B64" s="61" t="s">
        <v>1169</v>
      </c>
      <c r="C64" s="61" t="s">
        <v>1170</v>
      </c>
      <c r="D64" s="61" t="s">
        <v>414</v>
      </c>
      <c r="E64" s="61" t="s">
        <v>453</v>
      </c>
      <c r="F64" s="61">
        <v>0.13</v>
      </c>
      <c r="G64" s="61">
        <v>0</v>
      </c>
      <c r="H64" s="61">
        <v>2.3199999999999998</v>
      </c>
      <c r="I64" s="3" t="s">
        <v>996</v>
      </c>
      <c r="J64" s="198"/>
    </row>
    <row r="65" spans="1:10">
      <c r="A65" s="215" t="str">
        <f t="shared" si="0"/>
        <v>貨2ガHQ</v>
      </c>
      <c r="B65" s="61" t="s">
        <v>1169</v>
      </c>
      <c r="C65" s="61" t="s">
        <v>1170</v>
      </c>
      <c r="D65" s="61" t="s">
        <v>414</v>
      </c>
      <c r="E65" s="61" t="s">
        <v>463</v>
      </c>
      <c r="F65" s="61">
        <v>6.5000000000000002E-2</v>
      </c>
      <c r="G65" s="61">
        <v>0</v>
      </c>
      <c r="H65" s="61">
        <v>2.3199999999999998</v>
      </c>
      <c r="I65" s="3" t="s">
        <v>1145</v>
      </c>
      <c r="J65" s="198"/>
    </row>
    <row r="66" spans="1:10">
      <c r="A66" s="215" t="str">
        <f t="shared" si="0"/>
        <v>貨2ガTC</v>
      </c>
      <c r="B66" s="61" t="s">
        <v>1169</v>
      </c>
      <c r="C66" s="61" t="s">
        <v>1170</v>
      </c>
      <c r="D66" s="61" t="s">
        <v>414</v>
      </c>
      <c r="E66" s="61" t="s">
        <v>475</v>
      </c>
      <c r="F66" s="61">
        <v>9.7500000000000003E-2</v>
      </c>
      <c r="G66" s="61">
        <v>0</v>
      </c>
      <c r="H66" s="61">
        <v>2.3199999999999998</v>
      </c>
      <c r="I66" s="3" t="s">
        <v>996</v>
      </c>
      <c r="J66" s="198"/>
    </row>
    <row r="67" spans="1:10">
      <c r="A67" s="215" t="str">
        <f t="shared" si="0"/>
        <v>貨2ガXC</v>
      </c>
      <c r="B67" s="61" t="s">
        <v>1169</v>
      </c>
      <c r="C67" s="61" t="s">
        <v>1170</v>
      </c>
      <c r="D67" s="197" t="s">
        <v>414</v>
      </c>
      <c r="E67" s="61" t="s">
        <v>489</v>
      </c>
      <c r="F67" s="61">
        <v>9.7500000000000003E-2</v>
      </c>
      <c r="G67" s="61">
        <v>0</v>
      </c>
      <c r="H67" s="61">
        <v>2.3199999999999998</v>
      </c>
      <c r="I67" s="3" t="s">
        <v>1145</v>
      </c>
      <c r="J67" s="198"/>
    </row>
    <row r="68" spans="1:10">
      <c r="A68" s="215" t="str">
        <f t="shared" si="0"/>
        <v>貨2ガLC</v>
      </c>
      <c r="B68" s="61" t="s">
        <v>1169</v>
      </c>
      <c r="C68" s="61" t="s">
        <v>1170</v>
      </c>
      <c r="D68" s="197" t="s">
        <v>414</v>
      </c>
      <c r="E68" s="61" t="s">
        <v>467</v>
      </c>
      <c r="F68" s="61">
        <v>6.5000000000000002E-2</v>
      </c>
      <c r="G68" s="61">
        <v>0</v>
      </c>
      <c r="H68" s="61">
        <v>2.3199999999999998</v>
      </c>
      <c r="I68" s="3" t="s">
        <v>996</v>
      </c>
      <c r="J68" s="198"/>
    </row>
    <row r="69" spans="1:10">
      <c r="A69" s="215" t="str">
        <f t="shared" si="0"/>
        <v>貨2ガYC</v>
      </c>
      <c r="B69" s="61" t="s">
        <v>1169</v>
      </c>
      <c r="C69" s="61" t="s">
        <v>1170</v>
      </c>
      <c r="D69" s="197" t="s">
        <v>414</v>
      </c>
      <c r="E69" s="61" t="s">
        <v>493</v>
      </c>
      <c r="F69" s="61">
        <v>6.5000000000000002E-2</v>
      </c>
      <c r="G69" s="61">
        <v>0</v>
      </c>
      <c r="H69" s="61">
        <v>2.3199999999999998</v>
      </c>
      <c r="I69" s="3" t="s">
        <v>1145</v>
      </c>
      <c r="J69" s="198"/>
    </row>
    <row r="70" spans="1:10">
      <c r="A70" s="215" t="str">
        <f t="shared" si="0"/>
        <v>貨2ガUC</v>
      </c>
      <c r="B70" s="61" t="s">
        <v>1169</v>
      </c>
      <c r="C70" s="61" t="s">
        <v>1170</v>
      </c>
      <c r="D70" s="197" t="s">
        <v>414</v>
      </c>
      <c r="E70" s="61" t="s">
        <v>482</v>
      </c>
      <c r="F70" s="61">
        <v>3.2500000000000001E-2</v>
      </c>
      <c r="G70" s="61">
        <v>0</v>
      </c>
      <c r="H70" s="61">
        <v>2.3199999999999998</v>
      </c>
      <c r="I70" s="3" t="s">
        <v>996</v>
      </c>
      <c r="J70" s="198"/>
    </row>
    <row r="71" spans="1:10">
      <c r="A71" s="215" t="str">
        <f t="shared" si="0"/>
        <v>貨2ガZC</v>
      </c>
      <c r="B71" s="61" t="s">
        <v>1169</v>
      </c>
      <c r="C71" s="61" t="s">
        <v>1170</v>
      </c>
      <c r="D71" s="197" t="s">
        <v>414</v>
      </c>
      <c r="E71" s="61" t="s">
        <v>497</v>
      </c>
      <c r="F71" s="61">
        <v>3.2500000000000001E-2</v>
      </c>
      <c r="G71" s="61">
        <v>0</v>
      </c>
      <c r="H71" s="61">
        <v>2.3199999999999998</v>
      </c>
      <c r="I71" s="3" t="s">
        <v>1145</v>
      </c>
      <c r="J71" s="198"/>
    </row>
    <row r="72" spans="1:10">
      <c r="A72" s="215" t="str">
        <f t="shared" ref="A72:A139" si="1">CONCATENATE(C72,E72)</f>
        <v>貨2ガABF</v>
      </c>
      <c r="B72" s="61" t="s">
        <v>1169</v>
      </c>
      <c r="C72" s="61" t="s">
        <v>1170</v>
      </c>
      <c r="D72" s="197" t="s">
        <v>318</v>
      </c>
      <c r="E72" s="61" t="s">
        <v>817</v>
      </c>
      <c r="F72" s="61">
        <v>7.0000000000000007E-2</v>
      </c>
      <c r="G72" s="61">
        <v>0</v>
      </c>
      <c r="H72" s="61">
        <v>2.3199999999999998</v>
      </c>
      <c r="I72" s="3" t="s">
        <v>996</v>
      </c>
      <c r="J72" s="198"/>
    </row>
    <row r="73" spans="1:10">
      <c r="A73" s="215" t="str">
        <f t="shared" si="1"/>
        <v>貨2ガAAF</v>
      </c>
      <c r="B73" s="61" t="s">
        <v>1169</v>
      </c>
      <c r="C73" s="61" t="s">
        <v>1170</v>
      </c>
      <c r="D73" s="197" t="s">
        <v>318</v>
      </c>
      <c r="E73" s="219" t="s">
        <v>813</v>
      </c>
      <c r="F73" s="61">
        <v>3.5000000000000003E-2</v>
      </c>
      <c r="G73" s="61">
        <v>0</v>
      </c>
      <c r="H73" s="61">
        <v>2.3199999999999998</v>
      </c>
      <c r="I73" s="3" t="s">
        <v>1145</v>
      </c>
      <c r="J73" s="198"/>
    </row>
    <row r="74" spans="1:10">
      <c r="A74" s="215" t="str">
        <f t="shared" si="1"/>
        <v>貨2ガALF</v>
      </c>
      <c r="B74" s="61" t="s">
        <v>1169</v>
      </c>
      <c r="C74" s="61" t="s">
        <v>1170</v>
      </c>
      <c r="D74" s="197" t="s">
        <v>318</v>
      </c>
      <c r="E74" s="219" t="s">
        <v>1171</v>
      </c>
      <c r="F74" s="61">
        <v>1.7500000000000002E-2</v>
      </c>
      <c r="G74" s="61">
        <v>0</v>
      </c>
      <c r="H74" s="61">
        <v>2.3199999999999998</v>
      </c>
      <c r="I74" s="3" t="s">
        <v>1147</v>
      </c>
      <c r="J74" s="198"/>
    </row>
    <row r="75" spans="1:10">
      <c r="A75" s="215" t="str">
        <f t="shared" si="1"/>
        <v>貨2ガCAF</v>
      </c>
      <c r="B75" s="61" t="s">
        <v>1169</v>
      </c>
      <c r="C75" s="61" t="s">
        <v>1170</v>
      </c>
      <c r="D75" s="61" t="s">
        <v>318</v>
      </c>
      <c r="E75" s="61" t="s">
        <v>324</v>
      </c>
      <c r="F75" s="61">
        <v>3.5000000000000003E-2</v>
      </c>
      <c r="G75" s="61">
        <v>0</v>
      </c>
      <c r="H75" s="61">
        <v>2.3199999999999998</v>
      </c>
      <c r="I75" s="3" t="s">
        <v>1145</v>
      </c>
      <c r="J75" s="198"/>
    </row>
    <row r="76" spans="1:10">
      <c r="A76" s="215" t="str">
        <f t="shared" si="1"/>
        <v>貨2ガCBF</v>
      </c>
      <c r="B76" s="61" t="s">
        <v>1169</v>
      </c>
      <c r="C76" s="61" t="s">
        <v>1170</v>
      </c>
      <c r="D76" s="61" t="s">
        <v>318</v>
      </c>
      <c r="E76" s="61" t="s">
        <v>325</v>
      </c>
      <c r="F76" s="61">
        <v>3.5000000000000003E-2</v>
      </c>
      <c r="G76" s="61">
        <v>0</v>
      </c>
      <c r="H76" s="61">
        <v>2.3199999999999998</v>
      </c>
      <c r="I76" s="3" t="s">
        <v>1148</v>
      </c>
      <c r="J76" s="198"/>
    </row>
    <row r="77" spans="1:10">
      <c r="A77" s="215" t="str">
        <f t="shared" si="1"/>
        <v>貨2ガCLF</v>
      </c>
      <c r="B77" s="61" t="s">
        <v>1169</v>
      </c>
      <c r="C77" s="61" t="s">
        <v>1170</v>
      </c>
      <c r="D77" s="61" t="s">
        <v>318</v>
      </c>
      <c r="E77" s="61" t="s">
        <v>1172</v>
      </c>
      <c r="F77" s="61">
        <v>3.5000000000000003E-2</v>
      </c>
      <c r="G77" s="61">
        <v>0</v>
      </c>
      <c r="H77" s="61">
        <v>2.3199999999999998</v>
      </c>
      <c r="I77" s="3" t="s">
        <v>1147</v>
      </c>
      <c r="J77" s="198"/>
    </row>
    <row r="78" spans="1:10">
      <c r="A78" s="215" t="str">
        <f t="shared" si="1"/>
        <v>貨2ガDAF</v>
      </c>
      <c r="B78" s="61" t="s">
        <v>1169</v>
      </c>
      <c r="C78" s="61" t="s">
        <v>1170</v>
      </c>
      <c r="D78" s="61" t="s">
        <v>318</v>
      </c>
      <c r="E78" s="61" t="s">
        <v>326</v>
      </c>
      <c r="F78" s="61">
        <v>1.7500000000000002E-2</v>
      </c>
      <c r="G78" s="61">
        <v>0</v>
      </c>
      <c r="H78" s="61">
        <v>2.3199999999999998</v>
      </c>
      <c r="I78" s="3" t="s">
        <v>1145</v>
      </c>
      <c r="J78" s="198"/>
    </row>
    <row r="79" spans="1:10">
      <c r="A79" s="215" t="str">
        <f t="shared" si="1"/>
        <v>貨2ガDBF</v>
      </c>
      <c r="B79" s="61" t="s">
        <v>1169</v>
      </c>
      <c r="C79" s="61" t="s">
        <v>1170</v>
      </c>
      <c r="D79" s="61" t="s">
        <v>318</v>
      </c>
      <c r="E79" s="61" t="s">
        <v>327</v>
      </c>
      <c r="F79" s="61">
        <v>1.7500000000000002E-2</v>
      </c>
      <c r="G79" s="61">
        <v>0</v>
      </c>
      <c r="H79" s="61">
        <v>2.3199999999999998</v>
      </c>
      <c r="I79" s="3" t="s">
        <v>995</v>
      </c>
      <c r="J79" s="198"/>
    </row>
    <row r="80" spans="1:10">
      <c r="A80" s="215" t="str">
        <f t="shared" si="1"/>
        <v>貨2ガDLF</v>
      </c>
      <c r="B80" s="61" t="s">
        <v>1169</v>
      </c>
      <c r="C80" s="61" t="s">
        <v>1170</v>
      </c>
      <c r="D80" s="61" t="s">
        <v>318</v>
      </c>
      <c r="E80" s="61" t="s">
        <v>1173</v>
      </c>
      <c r="F80" s="61">
        <v>1.7500000000000002E-2</v>
      </c>
      <c r="G80" s="61">
        <v>0</v>
      </c>
      <c r="H80" s="61">
        <v>2.3199999999999998</v>
      </c>
      <c r="I80" s="3" t="s">
        <v>1147</v>
      </c>
      <c r="J80" s="198"/>
    </row>
    <row r="81" spans="1:10">
      <c r="A81" s="215" t="str">
        <f t="shared" si="1"/>
        <v>貨2ガLBF</v>
      </c>
      <c r="B81" s="61" t="s">
        <v>1169</v>
      </c>
      <c r="C81" s="61" t="s">
        <v>1170</v>
      </c>
      <c r="D81" s="61" t="s">
        <v>697</v>
      </c>
      <c r="E81" s="61" t="s">
        <v>705</v>
      </c>
      <c r="F81" s="61">
        <v>7.0000000000000007E-2</v>
      </c>
      <c r="G81" s="61">
        <v>0</v>
      </c>
      <c r="H81" s="61">
        <v>2.3199999999999998</v>
      </c>
      <c r="I81" s="3" t="s">
        <v>996</v>
      </c>
      <c r="J81" s="198"/>
    </row>
    <row r="82" spans="1:10">
      <c r="A82" s="215" t="str">
        <f t="shared" si="1"/>
        <v>貨2ガLAF</v>
      </c>
      <c r="B82" s="61" t="s">
        <v>1169</v>
      </c>
      <c r="C82" s="61" t="s">
        <v>1170</v>
      </c>
      <c r="D82" s="61" t="s">
        <v>697</v>
      </c>
      <c r="E82" s="61" t="s">
        <v>706</v>
      </c>
      <c r="F82" s="61">
        <v>3.5000000000000003E-2</v>
      </c>
      <c r="G82" s="61">
        <v>0</v>
      </c>
      <c r="H82" s="61">
        <v>2.3199999999999998</v>
      </c>
      <c r="I82" s="3" t="s">
        <v>1145</v>
      </c>
      <c r="J82" s="198"/>
    </row>
    <row r="83" spans="1:10">
      <c r="A83" s="215" t="str">
        <f t="shared" si="1"/>
        <v>貨2ガLLF</v>
      </c>
      <c r="B83" s="61" t="s">
        <v>1169</v>
      </c>
      <c r="C83" s="61" t="s">
        <v>1170</v>
      </c>
      <c r="D83" s="61" t="s">
        <v>697</v>
      </c>
      <c r="E83" s="61" t="s">
        <v>1174</v>
      </c>
      <c r="F83" s="61">
        <v>1.7500000000000002E-2</v>
      </c>
      <c r="G83" s="61">
        <v>0</v>
      </c>
      <c r="H83" s="61">
        <v>2.3199999999999998</v>
      </c>
      <c r="I83" s="3" t="s">
        <v>1147</v>
      </c>
      <c r="J83" s="198"/>
    </row>
    <row r="84" spans="1:10">
      <c r="A84" s="215" t="str">
        <f t="shared" si="1"/>
        <v>貨2ガMBF</v>
      </c>
      <c r="B84" s="61" t="s">
        <v>1169</v>
      </c>
      <c r="C84" s="61" t="s">
        <v>1170</v>
      </c>
      <c r="D84" s="61" t="s">
        <v>697</v>
      </c>
      <c r="E84" s="61" t="s">
        <v>707</v>
      </c>
      <c r="F84" s="61">
        <v>3.5000000000000003E-2</v>
      </c>
      <c r="G84" s="61">
        <v>0</v>
      </c>
      <c r="H84" s="61">
        <v>2.3199999999999998</v>
      </c>
      <c r="I84" s="3" t="s">
        <v>1148</v>
      </c>
      <c r="J84" s="198"/>
    </row>
    <row r="85" spans="1:10">
      <c r="A85" s="215" t="str">
        <f t="shared" si="1"/>
        <v>貨2ガMAF</v>
      </c>
      <c r="B85" s="61" t="s">
        <v>1169</v>
      </c>
      <c r="C85" s="61" t="s">
        <v>1170</v>
      </c>
      <c r="D85" s="61" t="s">
        <v>697</v>
      </c>
      <c r="E85" s="61" t="s">
        <v>708</v>
      </c>
      <c r="F85" s="61">
        <v>3.5000000000000003E-2</v>
      </c>
      <c r="G85" s="61">
        <v>0</v>
      </c>
      <c r="H85" s="61">
        <v>2.3199999999999998</v>
      </c>
      <c r="I85" s="3" t="s">
        <v>1145</v>
      </c>
      <c r="J85" s="198"/>
    </row>
    <row r="86" spans="1:10">
      <c r="A86" s="215" t="str">
        <f t="shared" si="1"/>
        <v>貨2ガMLF</v>
      </c>
      <c r="B86" s="61" t="s">
        <v>1169</v>
      </c>
      <c r="C86" s="61" t="s">
        <v>1170</v>
      </c>
      <c r="D86" s="61" t="s">
        <v>697</v>
      </c>
      <c r="E86" s="61" t="s">
        <v>1175</v>
      </c>
      <c r="F86" s="61">
        <v>3.5000000000000003E-2</v>
      </c>
      <c r="G86" s="61">
        <v>0</v>
      </c>
      <c r="H86" s="61">
        <v>2.3199999999999998</v>
      </c>
      <c r="I86" s="3" t="s">
        <v>1147</v>
      </c>
      <c r="J86" s="198"/>
    </row>
    <row r="87" spans="1:10">
      <c r="A87" s="215" t="str">
        <f t="shared" si="1"/>
        <v>貨2ガRBF</v>
      </c>
      <c r="B87" s="61" t="s">
        <v>1169</v>
      </c>
      <c r="C87" s="61" t="s">
        <v>1170</v>
      </c>
      <c r="D87" s="61" t="s">
        <v>697</v>
      </c>
      <c r="E87" s="61" t="s">
        <v>709</v>
      </c>
      <c r="F87" s="61">
        <v>1.7500000000000002E-2</v>
      </c>
      <c r="G87" s="61">
        <v>0</v>
      </c>
      <c r="H87" s="61">
        <v>2.3199999999999998</v>
      </c>
      <c r="I87" s="3" t="s">
        <v>995</v>
      </c>
      <c r="J87" s="198"/>
    </row>
    <row r="88" spans="1:10">
      <c r="A88" s="215" t="str">
        <f t="shared" si="1"/>
        <v>貨2ガRAF</v>
      </c>
      <c r="B88" s="61" t="s">
        <v>1169</v>
      </c>
      <c r="C88" s="61" t="s">
        <v>1170</v>
      </c>
      <c r="D88" s="61" t="s">
        <v>697</v>
      </c>
      <c r="E88" s="61" t="s">
        <v>710</v>
      </c>
      <c r="F88" s="61">
        <v>1.7500000000000002E-2</v>
      </c>
      <c r="G88" s="61">
        <v>0</v>
      </c>
      <c r="H88" s="61">
        <v>2.3199999999999998</v>
      </c>
      <c r="I88" s="3" t="s">
        <v>1145</v>
      </c>
      <c r="J88" s="198"/>
    </row>
    <row r="89" spans="1:10">
      <c r="A89" s="215" t="str">
        <f t="shared" si="1"/>
        <v>貨2ガRLF</v>
      </c>
      <c r="B89" s="61" t="s">
        <v>1169</v>
      </c>
      <c r="C89" s="61" t="s">
        <v>1170</v>
      </c>
      <c r="D89" s="61" t="s">
        <v>697</v>
      </c>
      <c r="E89" s="61" t="s">
        <v>1176</v>
      </c>
      <c r="F89" s="61">
        <v>1.7500000000000002E-2</v>
      </c>
      <c r="G89" s="61">
        <v>0</v>
      </c>
      <c r="H89" s="61">
        <v>2.3199999999999998</v>
      </c>
      <c r="I89" s="3" t="s">
        <v>1147</v>
      </c>
      <c r="J89" s="198"/>
    </row>
    <row r="90" spans="1:10">
      <c r="A90" s="215" t="str">
        <f t="shared" si="1"/>
        <v>貨2ガQBF</v>
      </c>
      <c r="B90" s="61" t="s">
        <v>1169</v>
      </c>
      <c r="C90" s="61" t="s">
        <v>1170</v>
      </c>
      <c r="D90" s="61" t="s">
        <v>697</v>
      </c>
      <c r="E90" s="61" t="s">
        <v>1030</v>
      </c>
      <c r="F90" s="61">
        <v>6.3E-2</v>
      </c>
      <c r="G90" s="61">
        <v>0</v>
      </c>
      <c r="H90" s="61">
        <v>2.3199999999999998</v>
      </c>
      <c r="I90" s="3" t="s">
        <v>996</v>
      </c>
      <c r="J90" s="198"/>
    </row>
    <row r="91" spans="1:10">
      <c r="A91" s="215" t="str">
        <f t="shared" si="1"/>
        <v>貨2ガQAF</v>
      </c>
      <c r="B91" s="61" t="s">
        <v>1169</v>
      </c>
      <c r="C91" s="61" t="s">
        <v>1170</v>
      </c>
      <c r="D91" s="61" t="s">
        <v>697</v>
      </c>
      <c r="E91" s="61" t="s">
        <v>1026</v>
      </c>
      <c r="F91" s="61">
        <v>6.3E-2</v>
      </c>
      <c r="G91" s="61">
        <v>0</v>
      </c>
      <c r="H91" s="61">
        <v>2.3199999999999998</v>
      </c>
      <c r="I91" s="3" t="s">
        <v>1145</v>
      </c>
      <c r="J91" s="198"/>
    </row>
    <row r="92" spans="1:10">
      <c r="A92" s="215" t="str">
        <f t="shared" si="1"/>
        <v>貨2ガQLF</v>
      </c>
      <c r="B92" s="61" t="s">
        <v>1169</v>
      </c>
      <c r="C92" s="61" t="s">
        <v>1170</v>
      </c>
      <c r="D92" s="61" t="s">
        <v>697</v>
      </c>
      <c r="E92" s="61" t="s">
        <v>1177</v>
      </c>
      <c r="F92" s="61">
        <v>6.3E-2</v>
      </c>
      <c r="G92" s="61">
        <v>0</v>
      </c>
      <c r="H92" s="61">
        <v>2.3199999999999998</v>
      </c>
      <c r="I92" s="3" t="s">
        <v>1147</v>
      </c>
      <c r="J92" s="198"/>
    </row>
    <row r="93" spans="1:10">
      <c r="A93" s="215" t="str">
        <f t="shared" si="1"/>
        <v>貨2ガ3BF</v>
      </c>
      <c r="B93" s="61" t="s">
        <v>1169</v>
      </c>
      <c r="C93" s="61" t="s">
        <v>1170</v>
      </c>
      <c r="D93" s="61" t="s">
        <v>1155</v>
      </c>
      <c r="E93" s="61" t="s">
        <v>1178</v>
      </c>
      <c r="F93" s="61">
        <v>7.0000000000000007E-2</v>
      </c>
      <c r="G93" s="61">
        <v>0</v>
      </c>
      <c r="H93" s="61">
        <v>2.3199999999999998</v>
      </c>
      <c r="I93" s="3" t="s">
        <v>996</v>
      </c>
      <c r="J93" s="198"/>
    </row>
    <row r="94" spans="1:10">
      <c r="A94" s="215" t="str">
        <f t="shared" si="1"/>
        <v>貨2ガ3AF</v>
      </c>
      <c r="B94" s="61" t="s">
        <v>1169</v>
      </c>
      <c r="C94" s="61" t="s">
        <v>1170</v>
      </c>
      <c r="D94" s="61" t="s">
        <v>1155</v>
      </c>
      <c r="E94" s="61" t="s">
        <v>1179</v>
      </c>
      <c r="F94" s="61">
        <v>3.5000000000000003E-2</v>
      </c>
      <c r="G94" s="61">
        <v>0</v>
      </c>
      <c r="H94" s="61">
        <v>2.3199999999999998</v>
      </c>
      <c r="I94" s="3" t="s">
        <v>1145</v>
      </c>
      <c r="J94" s="198"/>
    </row>
    <row r="95" spans="1:10">
      <c r="A95" s="215" t="str">
        <f t="shared" si="1"/>
        <v>貨2ガ3LF</v>
      </c>
      <c r="B95" s="61" t="s">
        <v>1169</v>
      </c>
      <c r="C95" s="61" t="s">
        <v>1170</v>
      </c>
      <c r="D95" s="61" t="s">
        <v>1155</v>
      </c>
      <c r="E95" s="61" t="s">
        <v>1180</v>
      </c>
      <c r="F95" s="61">
        <v>1.7500000000000002E-2</v>
      </c>
      <c r="G95" s="61">
        <v>0</v>
      </c>
      <c r="H95" s="61">
        <v>2.3199999999999998</v>
      </c>
      <c r="I95" s="3" t="s">
        <v>1147</v>
      </c>
      <c r="J95" s="198"/>
    </row>
    <row r="96" spans="1:10">
      <c r="A96" s="215" t="str">
        <f t="shared" si="1"/>
        <v>貨2ガ4BF</v>
      </c>
      <c r="B96" s="61" t="s">
        <v>1169</v>
      </c>
      <c r="C96" s="61" t="s">
        <v>1170</v>
      </c>
      <c r="D96" s="61" t="s">
        <v>1155</v>
      </c>
      <c r="E96" s="61" t="s">
        <v>1181</v>
      </c>
      <c r="F96" s="61">
        <v>5.2500000000000005E-2</v>
      </c>
      <c r="G96" s="61">
        <v>0</v>
      </c>
      <c r="H96" s="61">
        <v>2.3199999999999998</v>
      </c>
      <c r="I96" s="3" t="s">
        <v>1148</v>
      </c>
      <c r="J96" s="198"/>
    </row>
    <row r="97" spans="1:10" ht="15" customHeight="1">
      <c r="A97" s="215" t="str">
        <f t="shared" si="1"/>
        <v>貨2ガ4AF</v>
      </c>
      <c r="B97" s="61" t="s">
        <v>1169</v>
      </c>
      <c r="C97" s="61" t="s">
        <v>1170</v>
      </c>
      <c r="D97" s="61" t="s">
        <v>1155</v>
      </c>
      <c r="E97" s="61" t="s">
        <v>1182</v>
      </c>
      <c r="F97" s="61">
        <v>5.2499999999999998E-2</v>
      </c>
      <c r="G97" s="61">
        <v>0</v>
      </c>
      <c r="H97" s="61">
        <v>2.3199999999999998</v>
      </c>
      <c r="I97" s="3" t="s">
        <v>1145</v>
      </c>
      <c r="J97" s="198"/>
    </row>
    <row r="98" spans="1:10" ht="14.25" customHeight="1">
      <c r="A98" s="215" t="str">
        <f t="shared" si="1"/>
        <v>貨2ガ4LF</v>
      </c>
      <c r="B98" s="61" t="s">
        <v>1169</v>
      </c>
      <c r="C98" s="61" t="s">
        <v>1170</v>
      </c>
      <c r="D98" s="61" t="s">
        <v>1155</v>
      </c>
      <c r="E98" s="61" t="s">
        <v>1183</v>
      </c>
      <c r="F98" s="61">
        <v>5.2499999999999998E-2</v>
      </c>
      <c r="G98" s="61">
        <v>0</v>
      </c>
      <c r="H98" s="61">
        <v>2.3199999999999998</v>
      </c>
      <c r="I98" s="3" t="s">
        <v>1147</v>
      </c>
      <c r="J98" s="198"/>
    </row>
    <row r="99" spans="1:10">
      <c r="A99" s="215" t="str">
        <f t="shared" si="1"/>
        <v>貨2ガ5BF</v>
      </c>
      <c r="B99" s="61" t="s">
        <v>1169</v>
      </c>
      <c r="C99" s="61" t="s">
        <v>1170</v>
      </c>
      <c r="D99" s="61" t="s">
        <v>1155</v>
      </c>
      <c r="E99" s="61" t="s">
        <v>1184</v>
      </c>
      <c r="F99" s="61">
        <v>3.5000000000000003E-2</v>
      </c>
      <c r="G99" s="61">
        <v>0</v>
      </c>
      <c r="H99" s="61">
        <v>2.3199999999999998</v>
      </c>
      <c r="I99" s="3" t="s">
        <v>995</v>
      </c>
      <c r="J99" s="198"/>
    </row>
    <row r="100" spans="1:10">
      <c r="A100" s="215" t="str">
        <f t="shared" si="1"/>
        <v>貨2ガ5AF</v>
      </c>
      <c r="B100" s="61" t="s">
        <v>1169</v>
      </c>
      <c r="C100" s="61" t="s">
        <v>1170</v>
      </c>
      <c r="D100" s="61" t="s">
        <v>1155</v>
      </c>
      <c r="E100" s="61" t="s">
        <v>1185</v>
      </c>
      <c r="F100" s="61">
        <v>3.5000000000000003E-2</v>
      </c>
      <c r="G100" s="61">
        <v>0</v>
      </c>
      <c r="H100" s="61">
        <v>2.3199999999999998</v>
      </c>
      <c r="I100" s="3" t="s">
        <v>1145</v>
      </c>
      <c r="J100" s="198"/>
    </row>
    <row r="101" spans="1:10">
      <c r="A101" s="215" t="str">
        <f t="shared" si="1"/>
        <v>貨2ガ5LF</v>
      </c>
      <c r="B101" s="61" t="s">
        <v>1169</v>
      </c>
      <c r="C101" s="61" t="s">
        <v>1170</v>
      </c>
      <c r="D101" s="61" t="s">
        <v>1155</v>
      </c>
      <c r="E101" s="61" t="s">
        <v>1186</v>
      </c>
      <c r="F101" s="61">
        <v>3.5000000000000003E-2</v>
      </c>
      <c r="G101" s="61">
        <v>0</v>
      </c>
      <c r="H101" s="61">
        <v>2.3199999999999998</v>
      </c>
      <c r="I101" s="3" t="s">
        <v>1147</v>
      </c>
      <c r="J101" s="198"/>
    </row>
    <row r="102" spans="1:10">
      <c r="A102" s="215" t="str">
        <f t="shared" si="1"/>
        <v>貨2ガ6BF</v>
      </c>
      <c r="B102" s="61" t="s">
        <v>1169</v>
      </c>
      <c r="C102" s="61" t="s">
        <v>1170</v>
      </c>
      <c r="D102" s="61" t="s">
        <v>1155</v>
      </c>
      <c r="E102" s="61" t="s">
        <v>1187</v>
      </c>
      <c r="F102" s="61">
        <v>1.7500000000000002E-2</v>
      </c>
      <c r="G102" s="61">
        <v>0</v>
      </c>
      <c r="H102" s="61">
        <v>2.3199999999999998</v>
      </c>
      <c r="I102" s="3" t="s">
        <v>1166</v>
      </c>
      <c r="J102" s="198"/>
    </row>
    <row r="103" spans="1:10">
      <c r="A103" s="215" t="str">
        <f t="shared" si="1"/>
        <v>貨2ガ6AF</v>
      </c>
      <c r="B103" s="61" t="s">
        <v>1169</v>
      </c>
      <c r="C103" s="61" t="s">
        <v>1170</v>
      </c>
      <c r="D103" s="61" t="s">
        <v>1155</v>
      </c>
      <c r="E103" s="61" t="s">
        <v>1188</v>
      </c>
      <c r="F103" s="61">
        <v>1.7500000000000002E-2</v>
      </c>
      <c r="G103" s="61">
        <v>0</v>
      </c>
      <c r="H103" s="61">
        <v>2.3199999999999998</v>
      </c>
      <c r="I103" s="3" t="s">
        <v>1145</v>
      </c>
      <c r="J103" s="198"/>
    </row>
    <row r="104" spans="1:10">
      <c r="A104" s="215" t="str">
        <f t="shared" si="1"/>
        <v>貨2ガ6LF</v>
      </c>
      <c r="B104" s="61" t="s">
        <v>1169</v>
      </c>
      <c r="C104" s="61" t="s">
        <v>1170</v>
      </c>
      <c r="D104" s="61" t="s">
        <v>1155</v>
      </c>
      <c r="E104" s="61" t="s">
        <v>1189</v>
      </c>
      <c r="F104" s="61">
        <v>1.7500000000000002E-2</v>
      </c>
      <c r="G104" s="61">
        <v>0</v>
      </c>
      <c r="H104" s="61">
        <v>2.3199999999999998</v>
      </c>
      <c r="I104" s="3" t="s">
        <v>1147</v>
      </c>
      <c r="J104" s="198"/>
    </row>
    <row r="105" spans="1:10">
      <c r="A105" s="316" t="str">
        <f t="shared" si="1"/>
        <v>貨2ガBAF</v>
      </c>
      <c r="B105" s="61" t="s">
        <v>1482</v>
      </c>
      <c r="C105" s="61" t="s">
        <v>1483</v>
      </c>
      <c r="D105" s="61" t="s">
        <v>318</v>
      </c>
      <c r="E105" s="61" t="s">
        <v>1484</v>
      </c>
      <c r="F105" s="61">
        <v>6.3E-2</v>
      </c>
      <c r="G105" s="61">
        <v>0</v>
      </c>
      <c r="H105" s="61">
        <v>2.3199999999999998</v>
      </c>
      <c r="I105" s="3" t="s">
        <v>1145</v>
      </c>
      <c r="J105" s="198"/>
    </row>
    <row r="106" spans="1:10">
      <c r="A106" s="316" t="str">
        <f t="shared" si="1"/>
        <v>貨2ガBBF</v>
      </c>
      <c r="B106" s="61" t="s">
        <v>1482</v>
      </c>
      <c r="C106" s="61" t="s">
        <v>1483</v>
      </c>
      <c r="D106" s="61" t="s">
        <v>318</v>
      </c>
      <c r="E106" s="61" t="s">
        <v>1485</v>
      </c>
      <c r="F106" s="61">
        <v>6.3E-2</v>
      </c>
      <c r="G106" s="61">
        <v>0</v>
      </c>
      <c r="H106" s="61">
        <v>2.3199999999999998</v>
      </c>
      <c r="I106" s="3" t="s">
        <v>996</v>
      </c>
      <c r="J106" s="198"/>
    </row>
    <row r="107" spans="1:10">
      <c r="A107" s="316" t="str">
        <f t="shared" si="1"/>
        <v>貨2ガNAF</v>
      </c>
      <c r="B107" s="61" t="s">
        <v>1482</v>
      </c>
      <c r="C107" s="61" t="s">
        <v>1483</v>
      </c>
      <c r="D107" s="61" t="s">
        <v>318</v>
      </c>
      <c r="E107" s="61" t="s">
        <v>1486</v>
      </c>
      <c r="F107" s="61">
        <v>6.3E-2</v>
      </c>
      <c r="G107" s="61">
        <v>0</v>
      </c>
      <c r="H107" s="61">
        <v>2.3199999999999998</v>
      </c>
      <c r="I107" s="3" t="s">
        <v>1145</v>
      </c>
      <c r="J107" s="198"/>
    </row>
    <row r="108" spans="1:10">
      <c r="A108" s="316" t="str">
        <f t="shared" si="1"/>
        <v>貨2ガNBF</v>
      </c>
      <c r="B108" s="61" t="s">
        <v>1482</v>
      </c>
      <c r="C108" s="61" t="s">
        <v>1483</v>
      </c>
      <c r="D108" s="61" t="s">
        <v>318</v>
      </c>
      <c r="E108" s="61" t="s">
        <v>1487</v>
      </c>
      <c r="F108" s="61">
        <v>6.3E-2</v>
      </c>
      <c r="G108" s="61">
        <v>0</v>
      </c>
      <c r="H108" s="61">
        <v>2.3199999999999998</v>
      </c>
      <c r="I108" s="3" t="s">
        <v>996</v>
      </c>
      <c r="J108" s="198"/>
    </row>
    <row r="109" spans="1:10">
      <c r="A109" s="215" t="str">
        <f t="shared" si="1"/>
        <v>貨3ガ-</v>
      </c>
      <c r="B109" s="61" t="s">
        <v>1190</v>
      </c>
      <c r="C109" s="61" t="s">
        <v>1191</v>
      </c>
      <c r="D109" s="61" t="s">
        <v>210</v>
      </c>
      <c r="E109" s="61" t="s">
        <v>209</v>
      </c>
      <c r="F109" s="61">
        <v>1.8</v>
      </c>
      <c r="G109" s="61">
        <v>0</v>
      </c>
      <c r="H109" s="61">
        <v>2.3199999999999998</v>
      </c>
      <c r="I109" s="3" t="s">
        <v>996</v>
      </c>
      <c r="J109" s="198"/>
    </row>
    <row r="110" spans="1:10">
      <c r="A110" s="215" t="str">
        <f t="shared" si="1"/>
        <v>貨3ガJ</v>
      </c>
      <c r="B110" s="61" t="s">
        <v>1190</v>
      </c>
      <c r="C110" s="61" t="s">
        <v>1191</v>
      </c>
      <c r="D110" s="61" t="s">
        <v>213</v>
      </c>
      <c r="E110" s="61" t="s">
        <v>400</v>
      </c>
      <c r="F110" s="61">
        <v>1.2</v>
      </c>
      <c r="G110" s="61">
        <v>0</v>
      </c>
      <c r="H110" s="61">
        <v>2.3199999999999998</v>
      </c>
      <c r="I110" s="3" t="s">
        <v>996</v>
      </c>
      <c r="J110" s="198"/>
    </row>
    <row r="111" spans="1:10">
      <c r="A111" s="215" t="str">
        <f t="shared" si="1"/>
        <v>貨3ガM</v>
      </c>
      <c r="B111" s="61" t="s">
        <v>1190</v>
      </c>
      <c r="C111" s="61" t="s">
        <v>1191</v>
      </c>
      <c r="D111" s="197" t="s">
        <v>417</v>
      </c>
      <c r="E111" s="219" t="s">
        <v>418</v>
      </c>
      <c r="F111" s="61">
        <v>0.9</v>
      </c>
      <c r="G111" s="61">
        <v>0</v>
      </c>
      <c r="H111" s="61">
        <v>2.3199999999999998</v>
      </c>
      <c r="I111" s="3" t="s">
        <v>996</v>
      </c>
      <c r="J111" s="198"/>
    </row>
    <row r="112" spans="1:10">
      <c r="A112" s="215" t="str">
        <f t="shared" si="1"/>
        <v>貨3ガT</v>
      </c>
      <c r="B112" s="61" t="s">
        <v>1190</v>
      </c>
      <c r="C112" s="61" t="s">
        <v>1191</v>
      </c>
      <c r="D112" s="197" t="s">
        <v>411</v>
      </c>
      <c r="E112" s="219" t="s">
        <v>412</v>
      </c>
      <c r="F112" s="61">
        <v>0.7</v>
      </c>
      <c r="G112" s="61">
        <v>0</v>
      </c>
      <c r="H112" s="61">
        <v>2.3199999999999998</v>
      </c>
      <c r="I112" s="3" t="s">
        <v>996</v>
      </c>
      <c r="J112" s="198"/>
    </row>
    <row r="113" spans="1:10">
      <c r="A113" s="215" t="str">
        <f t="shared" si="1"/>
        <v>貨3ガZ</v>
      </c>
      <c r="B113" s="61" t="s">
        <v>1190</v>
      </c>
      <c r="C113" s="61" t="s">
        <v>1191</v>
      </c>
      <c r="D113" s="61" t="s">
        <v>330</v>
      </c>
      <c r="E113" s="61" t="s">
        <v>419</v>
      </c>
      <c r="F113" s="61">
        <v>0.49</v>
      </c>
      <c r="G113" s="61">
        <v>0</v>
      </c>
      <c r="H113" s="61">
        <v>2.3199999999999998</v>
      </c>
      <c r="I113" s="3" t="s">
        <v>996</v>
      </c>
      <c r="J113" s="198"/>
    </row>
    <row r="114" spans="1:10">
      <c r="A114" s="215" t="str">
        <f t="shared" si="1"/>
        <v>貨3ガGB</v>
      </c>
      <c r="B114" s="61" t="s">
        <v>1190</v>
      </c>
      <c r="C114" s="61" t="s">
        <v>1191</v>
      </c>
      <c r="D114" s="61" t="s">
        <v>331</v>
      </c>
      <c r="E114" s="61" t="s">
        <v>446</v>
      </c>
      <c r="F114" s="61">
        <v>0.4</v>
      </c>
      <c r="G114" s="61">
        <v>0</v>
      </c>
      <c r="H114" s="61">
        <v>2.3199999999999998</v>
      </c>
      <c r="I114" s="3" t="s">
        <v>996</v>
      </c>
      <c r="J114" s="198"/>
    </row>
    <row r="115" spans="1:10">
      <c r="A115" s="215" t="str">
        <f t="shared" si="1"/>
        <v>貨3ガGE</v>
      </c>
      <c r="B115" s="61" t="s">
        <v>1190</v>
      </c>
      <c r="C115" s="61" t="s">
        <v>1191</v>
      </c>
      <c r="D115" s="61" t="s">
        <v>331</v>
      </c>
      <c r="E115" s="61" t="s">
        <v>448</v>
      </c>
      <c r="F115" s="61">
        <v>0.4</v>
      </c>
      <c r="G115" s="61">
        <v>0</v>
      </c>
      <c r="H115" s="61">
        <v>2.3199999999999998</v>
      </c>
      <c r="I115" s="3" t="s">
        <v>996</v>
      </c>
      <c r="J115" s="198"/>
    </row>
    <row r="116" spans="1:10">
      <c r="A116" s="215" t="str">
        <f t="shared" si="1"/>
        <v>貨3ガHJ</v>
      </c>
      <c r="B116" s="61" t="s">
        <v>1190</v>
      </c>
      <c r="C116" s="61" t="s">
        <v>1191</v>
      </c>
      <c r="D116" s="61" t="s">
        <v>331</v>
      </c>
      <c r="E116" s="61" t="s">
        <v>456</v>
      </c>
      <c r="F116" s="61">
        <v>0.2</v>
      </c>
      <c r="G116" s="61">
        <v>0</v>
      </c>
      <c r="H116" s="61">
        <v>2.3199999999999998</v>
      </c>
      <c r="I116" s="3" t="s">
        <v>1145</v>
      </c>
      <c r="J116" s="198"/>
    </row>
    <row r="117" spans="1:10">
      <c r="A117" s="215" t="str">
        <f t="shared" si="1"/>
        <v>貨3ガGK</v>
      </c>
      <c r="B117" s="61" t="s">
        <v>1190</v>
      </c>
      <c r="C117" s="61" t="s">
        <v>1191</v>
      </c>
      <c r="D117" s="61" t="s">
        <v>414</v>
      </c>
      <c r="E117" s="61" t="s">
        <v>453</v>
      </c>
      <c r="F117" s="61">
        <v>0.13</v>
      </c>
      <c r="G117" s="61">
        <v>0</v>
      </c>
      <c r="H117" s="61">
        <v>2.3199999999999998</v>
      </c>
      <c r="I117" s="3" t="s">
        <v>996</v>
      </c>
      <c r="J117" s="198"/>
    </row>
    <row r="118" spans="1:10">
      <c r="A118" s="215" t="str">
        <f t="shared" si="1"/>
        <v>貨3ガHQ</v>
      </c>
      <c r="B118" s="61" t="s">
        <v>1190</v>
      </c>
      <c r="C118" s="61" t="s">
        <v>1191</v>
      </c>
      <c r="D118" s="61" t="s">
        <v>414</v>
      </c>
      <c r="E118" s="61" t="s">
        <v>463</v>
      </c>
      <c r="F118" s="61">
        <v>6.5000000000000002E-2</v>
      </c>
      <c r="G118" s="61">
        <v>0</v>
      </c>
      <c r="H118" s="61">
        <v>2.3199999999999998</v>
      </c>
      <c r="I118" s="3" t="s">
        <v>1145</v>
      </c>
      <c r="J118" s="198"/>
    </row>
    <row r="119" spans="1:10">
      <c r="A119" s="215" t="str">
        <f t="shared" si="1"/>
        <v>貨3ガTC</v>
      </c>
      <c r="B119" s="61" t="s">
        <v>1190</v>
      </c>
      <c r="C119" s="61" t="s">
        <v>1191</v>
      </c>
      <c r="D119" s="61" t="s">
        <v>414</v>
      </c>
      <c r="E119" s="61" t="s">
        <v>475</v>
      </c>
      <c r="F119" s="61">
        <v>9.7500000000000003E-2</v>
      </c>
      <c r="G119" s="61">
        <v>0</v>
      </c>
      <c r="H119" s="61">
        <v>2.3199999999999998</v>
      </c>
      <c r="I119" s="3" t="s">
        <v>996</v>
      </c>
      <c r="J119" s="198"/>
    </row>
    <row r="120" spans="1:10">
      <c r="A120" s="215" t="str">
        <f t="shared" si="1"/>
        <v>貨3ガXC</v>
      </c>
      <c r="B120" s="61" t="s">
        <v>1190</v>
      </c>
      <c r="C120" s="61" t="s">
        <v>1191</v>
      </c>
      <c r="D120" s="61" t="s">
        <v>414</v>
      </c>
      <c r="E120" s="61" t="s">
        <v>489</v>
      </c>
      <c r="F120" s="61">
        <v>9.7500000000000003E-2</v>
      </c>
      <c r="G120" s="61">
        <v>0</v>
      </c>
      <c r="H120" s="61">
        <v>2.3199999999999998</v>
      </c>
      <c r="I120" s="3" t="s">
        <v>1145</v>
      </c>
      <c r="J120" s="198"/>
    </row>
    <row r="121" spans="1:10">
      <c r="A121" s="215" t="str">
        <f t="shared" si="1"/>
        <v>貨3ガLC</v>
      </c>
      <c r="B121" s="61" t="s">
        <v>1190</v>
      </c>
      <c r="C121" s="61" t="s">
        <v>1191</v>
      </c>
      <c r="D121" s="61" t="s">
        <v>414</v>
      </c>
      <c r="E121" s="61" t="s">
        <v>467</v>
      </c>
      <c r="F121" s="61">
        <v>6.5000000000000002E-2</v>
      </c>
      <c r="G121" s="61">
        <v>0</v>
      </c>
      <c r="H121" s="61">
        <v>2.3199999999999998</v>
      </c>
      <c r="I121" s="3" t="s">
        <v>996</v>
      </c>
      <c r="J121" s="198"/>
    </row>
    <row r="122" spans="1:10">
      <c r="A122" s="215" t="str">
        <f t="shared" si="1"/>
        <v>貨3ガYC</v>
      </c>
      <c r="B122" s="61" t="s">
        <v>1190</v>
      </c>
      <c r="C122" s="61" t="s">
        <v>1191</v>
      </c>
      <c r="D122" s="61" t="s">
        <v>414</v>
      </c>
      <c r="E122" s="61" t="s">
        <v>493</v>
      </c>
      <c r="F122" s="61">
        <v>6.5000000000000002E-2</v>
      </c>
      <c r="G122" s="61">
        <v>0</v>
      </c>
      <c r="H122" s="61">
        <v>2.3199999999999998</v>
      </c>
      <c r="I122" s="3" t="s">
        <v>1145</v>
      </c>
      <c r="J122" s="198"/>
    </row>
    <row r="123" spans="1:10">
      <c r="A123" s="215" t="str">
        <f t="shared" si="1"/>
        <v>貨3ガUC</v>
      </c>
      <c r="B123" s="61" t="s">
        <v>1190</v>
      </c>
      <c r="C123" s="61" t="s">
        <v>1191</v>
      </c>
      <c r="D123" s="61" t="s">
        <v>414</v>
      </c>
      <c r="E123" s="61" t="s">
        <v>482</v>
      </c>
      <c r="F123" s="61">
        <v>3.2500000000000001E-2</v>
      </c>
      <c r="G123" s="61">
        <v>0</v>
      </c>
      <c r="H123" s="61">
        <v>2.3199999999999998</v>
      </c>
      <c r="I123" s="3" t="s">
        <v>996</v>
      </c>
      <c r="J123" s="198"/>
    </row>
    <row r="124" spans="1:10">
      <c r="A124" s="215" t="str">
        <f t="shared" si="1"/>
        <v>貨3ガZC</v>
      </c>
      <c r="B124" s="61" t="s">
        <v>1190</v>
      </c>
      <c r="C124" s="61" t="s">
        <v>1191</v>
      </c>
      <c r="D124" s="61" t="s">
        <v>414</v>
      </c>
      <c r="E124" s="61" t="s">
        <v>497</v>
      </c>
      <c r="F124" s="61">
        <v>3.2500000000000001E-2</v>
      </c>
      <c r="G124" s="61">
        <v>0</v>
      </c>
      <c r="H124" s="61">
        <v>2.3199999999999998</v>
      </c>
      <c r="I124" s="3" t="s">
        <v>1145</v>
      </c>
      <c r="J124" s="198"/>
    </row>
    <row r="125" spans="1:10">
      <c r="A125" s="215" t="str">
        <f t="shared" si="1"/>
        <v>貨3ガABF</v>
      </c>
      <c r="B125" s="61" t="s">
        <v>1190</v>
      </c>
      <c r="C125" s="61" t="s">
        <v>1191</v>
      </c>
      <c r="D125" s="61" t="s">
        <v>318</v>
      </c>
      <c r="E125" s="61" t="s">
        <v>817</v>
      </c>
      <c r="F125" s="61">
        <v>7.0000000000000007E-2</v>
      </c>
      <c r="G125" s="61">
        <v>0</v>
      </c>
      <c r="H125" s="61">
        <v>2.3199999999999998</v>
      </c>
      <c r="I125" s="3" t="s">
        <v>996</v>
      </c>
      <c r="J125" s="198"/>
    </row>
    <row r="126" spans="1:10">
      <c r="A126" s="215" t="str">
        <f t="shared" si="1"/>
        <v>貨3ガAAF</v>
      </c>
      <c r="B126" s="61" t="s">
        <v>1190</v>
      </c>
      <c r="C126" s="61" t="s">
        <v>1191</v>
      </c>
      <c r="D126" s="61" t="s">
        <v>318</v>
      </c>
      <c r="E126" s="61" t="s">
        <v>813</v>
      </c>
      <c r="F126" s="61">
        <v>3.5000000000000003E-2</v>
      </c>
      <c r="G126" s="61">
        <v>0</v>
      </c>
      <c r="H126" s="61">
        <v>2.3199999999999998</v>
      </c>
      <c r="I126" s="3" t="s">
        <v>1145</v>
      </c>
      <c r="J126" s="198"/>
    </row>
    <row r="127" spans="1:10">
      <c r="A127" s="215" t="str">
        <f t="shared" si="1"/>
        <v>貨3ガALF</v>
      </c>
      <c r="B127" s="61" t="s">
        <v>1190</v>
      </c>
      <c r="C127" s="61" t="s">
        <v>1191</v>
      </c>
      <c r="D127" s="61" t="s">
        <v>318</v>
      </c>
      <c r="E127" s="61" t="s">
        <v>1171</v>
      </c>
      <c r="F127" s="61">
        <v>1.7500000000000002E-2</v>
      </c>
      <c r="G127" s="61">
        <v>0</v>
      </c>
      <c r="H127" s="61">
        <v>2.3199999999999998</v>
      </c>
      <c r="I127" s="3" t="s">
        <v>1147</v>
      </c>
      <c r="J127" s="198"/>
    </row>
    <row r="128" spans="1:10">
      <c r="A128" s="215" t="str">
        <f t="shared" si="1"/>
        <v>貨3ガCAF</v>
      </c>
      <c r="B128" s="61" t="s">
        <v>1190</v>
      </c>
      <c r="C128" s="61" t="s">
        <v>1191</v>
      </c>
      <c r="D128" s="61" t="s">
        <v>318</v>
      </c>
      <c r="E128" s="61" t="s">
        <v>324</v>
      </c>
      <c r="F128" s="61">
        <v>3.5000000000000003E-2</v>
      </c>
      <c r="G128" s="61">
        <v>0</v>
      </c>
      <c r="H128" s="61">
        <v>2.3199999999999998</v>
      </c>
      <c r="I128" s="3" t="s">
        <v>1145</v>
      </c>
      <c r="J128" s="198"/>
    </row>
    <row r="129" spans="1:10">
      <c r="A129" s="215" t="str">
        <f t="shared" si="1"/>
        <v>貨3ガCBF</v>
      </c>
      <c r="B129" s="61" t="s">
        <v>1190</v>
      </c>
      <c r="C129" s="61" t="s">
        <v>1191</v>
      </c>
      <c r="D129" s="61" t="s">
        <v>318</v>
      </c>
      <c r="E129" s="61" t="s">
        <v>325</v>
      </c>
      <c r="F129" s="61">
        <v>3.5000000000000003E-2</v>
      </c>
      <c r="G129" s="61">
        <v>0</v>
      </c>
      <c r="H129" s="61">
        <v>2.3199999999999998</v>
      </c>
      <c r="I129" s="3" t="s">
        <v>1148</v>
      </c>
      <c r="J129" s="198"/>
    </row>
    <row r="130" spans="1:10">
      <c r="A130" s="215" t="str">
        <f t="shared" si="1"/>
        <v>貨3ガCLF</v>
      </c>
      <c r="B130" s="61" t="s">
        <v>1190</v>
      </c>
      <c r="C130" s="61" t="s">
        <v>1191</v>
      </c>
      <c r="D130" s="61" t="s">
        <v>318</v>
      </c>
      <c r="E130" s="61" t="s">
        <v>1172</v>
      </c>
      <c r="F130" s="61">
        <v>3.5000000000000003E-2</v>
      </c>
      <c r="G130" s="61">
        <v>0</v>
      </c>
      <c r="H130" s="61">
        <v>2.3199999999999998</v>
      </c>
      <c r="I130" s="3" t="s">
        <v>1147</v>
      </c>
      <c r="J130" s="198"/>
    </row>
    <row r="131" spans="1:10">
      <c r="A131" s="215" t="str">
        <f t="shared" si="1"/>
        <v>貨3ガDAF</v>
      </c>
      <c r="B131" s="61" t="s">
        <v>1190</v>
      </c>
      <c r="C131" s="61" t="s">
        <v>1191</v>
      </c>
      <c r="D131" s="61" t="s">
        <v>318</v>
      </c>
      <c r="E131" s="61" t="s">
        <v>326</v>
      </c>
      <c r="F131" s="61">
        <v>1.7500000000000002E-2</v>
      </c>
      <c r="G131" s="61">
        <v>0</v>
      </c>
      <c r="H131" s="61">
        <v>2.3199999999999998</v>
      </c>
      <c r="I131" s="3" t="s">
        <v>1145</v>
      </c>
      <c r="J131" s="198"/>
    </row>
    <row r="132" spans="1:10">
      <c r="A132" s="215" t="str">
        <f t="shared" si="1"/>
        <v>貨3ガDBF</v>
      </c>
      <c r="B132" s="61" t="s">
        <v>1190</v>
      </c>
      <c r="C132" s="61" t="s">
        <v>1191</v>
      </c>
      <c r="D132" s="61" t="s">
        <v>318</v>
      </c>
      <c r="E132" s="61" t="s">
        <v>327</v>
      </c>
      <c r="F132" s="61">
        <v>1.7500000000000002E-2</v>
      </c>
      <c r="G132" s="61">
        <v>0</v>
      </c>
      <c r="H132" s="61">
        <v>2.3199999999999998</v>
      </c>
      <c r="I132" s="3" t="s">
        <v>995</v>
      </c>
      <c r="J132" s="198"/>
    </row>
    <row r="133" spans="1:10">
      <c r="A133" s="215" t="str">
        <f t="shared" si="1"/>
        <v>貨3ガDLF</v>
      </c>
      <c r="B133" s="61" t="s">
        <v>1190</v>
      </c>
      <c r="C133" s="61" t="s">
        <v>1191</v>
      </c>
      <c r="D133" s="61" t="s">
        <v>318</v>
      </c>
      <c r="E133" s="61" t="s">
        <v>1173</v>
      </c>
      <c r="F133" s="61">
        <v>1.7500000000000002E-2</v>
      </c>
      <c r="G133" s="61">
        <v>0</v>
      </c>
      <c r="H133" s="61">
        <v>2.3199999999999998</v>
      </c>
      <c r="I133" s="3" t="s">
        <v>1147</v>
      </c>
      <c r="J133" s="198"/>
    </row>
    <row r="134" spans="1:10">
      <c r="A134" s="215" t="str">
        <f t="shared" si="1"/>
        <v>貨3ガLBF</v>
      </c>
      <c r="B134" s="61" t="s">
        <v>1190</v>
      </c>
      <c r="C134" s="61" t="s">
        <v>1191</v>
      </c>
      <c r="D134" s="61" t="s">
        <v>697</v>
      </c>
      <c r="E134" s="61" t="s">
        <v>705</v>
      </c>
      <c r="F134" s="61">
        <v>7.0000000000000007E-2</v>
      </c>
      <c r="G134" s="61">
        <v>0</v>
      </c>
      <c r="H134" s="61">
        <v>2.3199999999999998</v>
      </c>
      <c r="I134" s="3" t="s">
        <v>996</v>
      </c>
      <c r="J134" s="198"/>
    </row>
    <row r="135" spans="1:10">
      <c r="A135" s="215" t="str">
        <f t="shared" si="1"/>
        <v>貨3ガLAF</v>
      </c>
      <c r="B135" s="61" t="s">
        <v>1190</v>
      </c>
      <c r="C135" s="61" t="s">
        <v>1191</v>
      </c>
      <c r="D135" s="61" t="s">
        <v>697</v>
      </c>
      <c r="E135" s="61" t="s">
        <v>706</v>
      </c>
      <c r="F135" s="61">
        <v>3.5000000000000003E-2</v>
      </c>
      <c r="G135" s="61">
        <v>0</v>
      </c>
      <c r="H135" s="61">
        <v>2.3199999999999998</v>
      </c>
      <c r="I135" s="3" t="s">
        <v>1145</v>
      </c>
      <c r="J135" s="198"/>
    </row>
    <row r="136" spans="1:10">
      <c r="A136" s="215" t="str">
        <f t="shared" si="1"/>
        <v>貨3ガLLF</v>
      </c>
      <c r="B136" s="61" t="s">
        <v>1190</v>
      </c>
      <c r="C136" s="61" t="s">
        <v>1191</v>
      </c>
      <c r="D136" s="61" t="s">
        <v>697</v>
      </c>
      <c r="E136" s="61" t="s">
        <v>1174</v>
      </c>
      <c r="F136" s="61">
        <v>1.7500000000000002E-2</v>
      </c>
      <c r="G136" s="61">
        <v>0</v>
      </c>
      <c r="H136" s="61">
        <v>2.3199999999999998</v>
      </c>
      <c r="I136" s="3" t="s">
        <v>1147</v>
      </c>
      <c r="J136" s="198"/>
    </row>
    <row r="137" spans="1:10">
      <c r="A137" s="215" t="str">
        <f t="shared" si="1"/>
        <v>貨3ガMBF</v>
      </c>
      <c r="B137" s="61" t="s">
        <v>1190</v>
      </c>
      <c r="C137" s="61" t="s">
        <v>1191</v>
      </c>
      <c r="D137" s="61" t="s">
        <v>697</v>
      </c>
      <c r="E137" s="61" t="s">
        <v>707</v>
      </c>
      <c r="F137" s="61">
        <v>3.5000000000000003E-2</v>
      </c>
      <c r="G137" s="61">
        <v>0</v>
      </c>
      <c r="H137" s="61">
        <v>2.3199999999999998</v>
      </c>
      <c r="I137" s="3" t="s">
        <v>1148</v>
      </c>
      <c r="J137" s="198"/>
    </row>
    <row r="138" spans="1:10">
      <c r="A138" s="215" t="str">
        <f t="shared" si="1"/>
        <v>貨3ガMAF</v>
      </c>
      <c r="B138" s="61" t="s">
        <v>1190</v>
      </c>
      <c r="C138" s="61" t="s">
        <v>1191</v>
      </c>
      <c r="D138" s="61" t="s">
        <v>697</v>
      </c>
      <c r="E138" s="61" t="s">
        <v>708</v>
      </c>
      <c r="F138" s="61">
        <v>3.5000000000000003E-2</v>
      </c>
      <c r="G138" s="61">
        <v>0</v>
      </c>
      <c r="H138" s="61">
        <v>2.3199999999999998</v>
      </c>
      <c r="I138" s="3" t="s">
        <v>1145</v>
      </c>
      <c r="J138" s="198"/>
    </row>
    <row r="139" spans="1:10">
      <c r="A139" s="215" t="str">
        <f t="shared" si="1"/>
        <v>貨3ガMLF</v>
      </c>
      <c r="B139" s="61" t="s">
        <v>1190</v>
      </c>
      <c r="C139" s="61" t="s">
        <v>1191</v>
      </c>
      <c r="D139" s="61" t="s">
        <v>697</v>
      </c>
      <c r="E139" s="61" t="s">
        <v>1175</v>
      </c>
      <c r="F139" s="61">
        <v>3.5000000000000003E-2</v>
      </c>
      <c r="G139" s="61">
        <v>0</v>
      </c>
      <c r="H139" s="61">
        <v>2.3199999999999998</v>
      </c>
      <c r="I139" s="3" t="s">
        <v>1147</v>
      </c>
      <c r="J139" s="198"/>
    </row>
    <row r="140" spans="1:10">
      <c r="A140" s="215" t="str">
        <f t="shared" ref="A140:A211" si="2">CONCATENATE(C140,E140)</f>
        <v>貨3ガRBF</v>
      </c>
      <c r="B140" s="61" t="s">
        <v>1190</v>
      </c>
      <c r="C140" s="61" t="s">
        <v>1191</v>
      </c>
      <c r="D140" s="61" t="s">
        <v>697</v>
      </c>
      <c r="E140" s="61" t="s">
        <v>709</v>
      </c>
      <c r="F140" s="61">
        <v>1.7500000000000002E-2</v>
      </c>
      <c r="G140" s="61">
        <v>0</v>
      </c>
      <c r="H140" s="61">
        <v>2.3199999999999998</v>
      </c>
      <c r="I140" s="3" t="s">
        <v>995</v>
      </c>
      <c r="J140" s="198"/>
    </row>
    <row r="141" spans="1:10">
      <c r="A141" s="215" t="str">
        <f t="shared" si="2"/>
        <v>貨3ガRAF</v>
      </c>
      <c r="B141" s="61" t="s">
        <v>1190</v>
      </c>
      <c r="C141" s="61" t="s">
        <v>1191</v>
      </c>
      <c r="D141" s="61" t="s">
        <v>697</v>
      </c>
      <c r="E141" s="61" t="s">
        <v>710</v>
      </c>
      <c r="F141" s="61">
        <v>1.7500000000000002E-2</v>
      </c>
      <c r="G141" s="61">
        <v>0</v>
      </c>
      <c r="H141" s="61">
        <v>2.3199999999999998</v>
      </c>
      <c r="I141" s="3" t="s">
        <v>1145</v>
      </c>
      <c r="J141" s="198"/>
    </row>
    <row r="142" spans="1:10">
      <c r="A142" s="215" t="str">
        <f t="shared" si="2"/>
        <v>貨3ガRLF</v>
      </c>
      <c r="B142" s="61" t="s">
        <v>1190</v>
      </c>
      <c r="C142" s="61" t="s">
        <v>1191</v>
      </c>
      <c r="D142" s="61" t="s">
        <v>697</v>
      </c>
      <c r="E142" s="61" t="s">
        <v>1176</v>
      </c>
      <c r="F142" s="61">
        <v>1.7500000000000002E-2</v>
      </c>
      <c r="G142" s="61">
        <v>0</v>
      </c>
      <c r="H142" s="61">
        <v>2.3199999999999998</v>
      </c>
      <c r="I142" s="3" t="s">
        <v>1147</v>
      </c>
      <c r="J142" s="198"/>
    </row>
    <row r="143" spans="1:10">
      <c r="A143" s="215" t="str">
        <f t="shared" si="2"/>
        <v>貨3ガQBF</v>
      </c>
      <c r="B143" s="61" t="s">
        <v>1190</v>
      </c>
      <c r="C143" s="61" t="s">
        <v>1191</v>
      </c>
      <c r="D143" s="61" t="s">
        <v>697</v>
      </c>
      <c r="E143" s="61" t="s">
        <v>1030</v>
      </c>
      <c r="F143" s="61">
        <v>6.3E-2</v>
      </c>
      <c r="G143" s="61">
        <v>0</v>
      </c>
      <c r="H143" s="61">
        <v>2.3199999999999998</v>
      </c>
      <c r="I143" s="3" t="s">
        <v>996</v>
      </c>
      <c r="J143" s="198"/>
    </row>
    <row r="144" spans="1:10">
      <c r="A144" s="215" t="str">
        <f t="shared" si="2"/>
        <v>貨3ガQAF</v>
      </c>
      <c r="B144" s="61" t="s">
        <v>1190</v>
      </c>
      <c r="C144" s="61" t="s">
        <v>1191</v>
      </c>
      <c r="D144" s="61" t="s">
        <v>697</v>
      </c>
      <c r="E144" s="61" t="s">
        <v>1026</v>
      </c>
      <c r="F144" s="61">
        <v>6.3E-2</v>
      </c>
      <c r="G144" s="61">
        <v>0</v>
      </c>
      <c r="H144" s="61">
        <v>2.3199999999999998</v>
      </c>
      <c r="I144" s="3" t="s">
        <v>1145</v>
      </c>
      <c r="J144" s="198"/>
    </row>
    <row r="145" spans="1:10">
      <c r="A145" s="215" t="str">
        <f t="shared" si="2"/>
        <v>貨3ガQLF</v>
      </c>
      <c r="B145" s="61" t="s">
        <v>1190</v>
      </c>
      <c r="C145" s="61" t="s">
        <v>1191</v>
      </c>
      <c r="D145" s="197" t="s">
        <v>697</v>
      </c>
      <c r="E145" s="219" t="s">
        <v>1177</v>
      </c>
      <c r="F145" s="61">
        <v>6.3E-2</v>
      </c>
      <c r="G145" s="61">
        <v>0</v>
      </c>
      <c r="H145" s="61">
        <v>2.3199999999999998</v>
      </c>
      <c r="I145" s="3" t="s">
        <v>1147</v>
      </c>
      <c r="J145" s="198"/>
    </row>
    <row r="146" spans="1:10">
      <c r="A146" s="215" t="str">
        <f t="shared" si="2"/>
        <v>貨3ガ3BF</v>
      </c>
      <c r="B146" s="61" t="s">
        <v>1190</v>
      </c>
      <c r="C146" s="61" t="s">
        <v>1191</v>
      </c>
      <c r="D146" s="197" t="s">
        <v>1155</v>
      </c>
      <c r="E146" s="219" t="s">
        <v>1178</v>
      </c>
      <c r="F146" s="61">
        <v>7.0000000000000007E-2</v>
      </c>
      <c r="G146" s="61">
        <v>0</v>
      </c>
      <c r="H146" s="61">
        <v>2.3199999999999998</v>
      </c>
      <c r="I146" s="3" t="s">
        <v>996</v>
      </c>
      <c r="J146" s="198"/>
    </row>
    <row r="147" spans="1:10">
      <c r="A147" s="215" t="str">
        <f t="shared" si="2"/>
        <v>貨3ガ3AF</v>
      </c>
      <c r="B147" s="61" t="s">
        <v>1190</v>
      </c>
      <c r="C147" s="61" t="s">
        <v>1191</v>
      </c>
      <c r="D147" s="61" t="s">
        <v>1155</v>
      </c>
      <c r="E147" s="61" t="s">
        <v>1179</v>
      </c>
      <c r="F147" s="61">
        <v>3.5000000000000003E-2</v>
      </c>
      <c r="G147" s="61">
        <v>0</v>
      </c>
      <c r="H147" s="61">
        <v>2.3199999999999998</v>
      </c>
      <c r="I147" s="3" t="s">
        <v>1145</v>
      </c>
      <c r="J147" s="198"/>
    </row>
    <row r="148" spans="1:10">
      <c r="A148" s="215" t="str">
        <f t="shared" si="2"/>
        <v>貨3ガ3LF</v>
      </c>
      <c r="B148" s="61" t="s">
        <v>1190</v>
      </c>
      <c r="C148" s="61" t="s">
        <v>1191</v>
      </c>
      <c r="D148" s="61" t="s">
        <v>1155</v>
      </c>
      <c r="E148" s="61" t="s">
        <v>1180</v>
      </c>
      <c r="F148" s="61">
        <v>1.7500000000000002E-2</v>
      </c>
      <c r="G148" s="61">
        <v>0</v>
      </c>
      <c r="H148" s="61">
        <v>2.3199999999999998</v>
      </c>
      <c r="I148" s="3" t="s">
        <v>1147</v>
      </c>
      <c r="J148" s="198"/>
    </row>
    <row r="149" spans="1:10">
      <c r="A149" s="215" t="str">
        <f t="shared" si="2"/>
        <v>貨3ガ4BF</v>
      </c>
      <c r="B149" s="61" t="s">
        <v>1190</v>
      </c>
      <c r="C149" s="61" t="s">
        <v>1191</v>
      </c>
      <c r="D149" s="61" t="s">
        <v>1155</v>
      </c>
      <c r="E149" s="61" t="s">
        <v>1181</v>
      </c>
      <c r="F149" s="61">
        <v>5.2500000000000005E-2</v>
      </c>
      <c r="G149" s="61">
        <v>0</v>
      </c>
      <c r="H149" s="61">
        <v>2.3199999999999998</v>
      </c>
      <c r="I149" s="3" t="s">
        <v>1148</v>
      </c>
      <c r="J149" s="198"/>
    </row>
    <row r="150" spans="1:10">
      <c r="A150" s="215" t="str">
        <f t="shared" si="2"/>
        <v>貨3ガ4AF</v>
      </c>
      <c r="B150" s="61" t="s">
        <v>1190</v>
      </c>
      <c r="C150" s="61" t="s">
        <v>1191</v>
      </c>
      <c r="D150" s="61" t="s">
        <v>1155</v>
      </c>
      <c r="E150" s="61" t="s">
        <v>1182</v>
      </c>
      <c r="F150" s="61">
        <v>5.2499999999999998E-2</v>
      </c>
      <c r="G150" s="61">
        <v>0</v>
      </c>
      <c r="H150" s="61">
        <v>2.3199999999999998</v>
      </c>
      <c r="I150" s="3" t="s">
        <v>1145</v>
      </c>
      <c r="J150" s="198"/>
    </row>
    <row r="151" spans="1:10">
      <c r="A151" s="215" t="str">
        <f t="shared" si="2"/>
        <v>貨3ガ4LF</v>
      </c>
      <c r="B151" s="61" t="s">
        <v>1190</v>
      </c>
      <c r="C151" s="61" t="s">
        <v>1191</v>
      </c>
      <c r="D151" s="61" t="s">
        <v>1155</v>
      </c>
      <c r="E151" s="61" t="s">
        <v>1183</v>
      </c>
      <c r="F151" s="61">
        <v>5.2499999999999998E-2</v>
      </c>
      <c r="G151" s="61">
        <v>0</v>
      </c>
      <c r="H151" s="61">
        <v>2.3199999999999998</v>
      </c>
      <c r="I151" s="3" t="s">
        <v>1147</v>
      </c>
      <c r="J151" s="198"/>
    </row>
    <row r="152" spans="1:10">
      <c r="A152" s="215" t="str">
        <f t="shared" si="2"/>
        <v>貨3ガ5BF</v>
      </c>
      <c r="B152" s="61" t="s">
        <v>1190</v>
      </c>
      <c r="C152" s="61" t="s">
        <v>1191</v>
      </c>
      <c r="D152" s="61" t="s">
        <v>1155</v>
      </c>
      <c r="E152" s="61" t="s">
        <v>1184</v>
      </c>
      <c r="F152" s="61">
        <v>3.5000000000000003E-2</v>
      </c>
      <c r="G152" s="61">
        <v>0</v>
      </c>
      <c r="H152" s="61">
        <v>2.3199999999999998</v>
      </c>
      <c r="I152" s="3" t="s">
        <v>995</v>
      </c>
      <c r="J152" s="198"/>
    </row>
    <row r="153" spans="1:10">
      <c r="A153" s="215" t="str">
        <f t="shared" si="2"/>
        <v>貨3ガ5AF</v>
      </c>
      <c r="B153" s="61" t="s">
        <v>1190</v>
      </c>
      <c r="C153" s="61" t="s">
        <v>1191</v>
      </c>
      <c r="D153" s="61" t="s">
        <v>1155</v>
      </c>
      <c r="E153" s="61" t="s">
        <v>1185</v>
      </c>
      <c r="F153" s="61">
        <v>3.5000000000000003E-2</v>
      </c>
      <c r="G153" s="61">
        <v>0</v>
      </c>
      <c r="H153" s="61">
        <v>2.3199999999999998</v>
      </c>
      <c r="I153" s="3" t="s">
        <v>1145</v>
      </c>
      <c r="J153" s="198"/>
    </row>
    <row r="154" spans="1:10">
      <c r="A154" s="215" t="str">
        <f t="shared" si="2"/>
        <v>貨3ガ5LF</v>
      </c>
      <c r="B154" s="61" t="s">
        <v>1190</v>
      </c>
      <c r="C154" s="61" t="s">
        <v>1191</v>
      </c>
      <c r="D154" s="61" t="s">
        <v>1155</v>
      </c>
      <c r="E154" s="61" t="s">
        <v>1186</v>
      </c>
      <c r="F154" s="61">
        <v>3.5000000000000003E-2</v>
      </c>
      <c r="G154" s="61">
        <v>0</v>
      </c>
      <c r="H154" s="61">
        <v>2.3199999999999998</v>
      </c>
      <c r="I154" s="3" t="s">
        <v>1147</v>
      </c>
      <c r="J154" s="198"/>
    </row>
    <row r="155" spans="1:10">
      <c r="A155" s="215" t="str">
        <f t="shared" si="2"/>
        <v>貨3ガ6BF</v>
      </c>
      <c r="B155" s="61" t="s">
        <v>1190</v>
      </c>
      <c r="C155" s="61" t="s">
        <v>1191</v>
      </c>
      <c r="D155" s="61" t="s">
        <v>1155</v>
      </c>
      <c r="E155" s="61" t="s">
        <v>1187</v>
      </c>
      <c r="F155" s="61">
        <v>1.7500000000000002E-2</v>
      </c>
      <c r="G155" s="61">
        <v>0</v>
      </c>
      <c r="H155" s="61">
        <v>2.3199999999999998</v>
      </c>
      <c r="I155" s="3" t="s">
        <v>1166</v>
      </c>
      <c r="J155" s="198"/>
    </row>
    <row r="156" spans="1:10">
      <c r="A156" s="215" t="str">
        <f t="shared" si="2"/>
        <v>貨3ガ6AF</v>
      </c>
      <c r="B156" s="61" t="s">
        <v>1190</v>
      </c>
      <c r="C156" s="61" t="s">
        <v>1191</v>
      </c>
      <c r="D156" s="61" t="s">
        <v>1155</v>
      </c>
      <c r="E156" s="61" t="s">
        <v>1188</v>
      </c>
      <c r="F156" s="61">
        <v>1.7500000000000002E-2</v>
      </c>
      <c r="G156" s="61">
        <v>0</v>
      </c>
      <c r="H156" s="61">
        <v>2.3199999999999998</v>
      </c>
      <c r="I156" s="3" t="s">
        <v>1145</v>
      </c>
      <c r="J156" s="198"/>
    </row>
    <row r="157" spans="1:10">
      <c r="A157" s="215" t="str">
        <f t="shared" si="2"/>
        <v>貨3ガ6LF</v>
      </c>
      <c r="B157" s="61" t="s">
        <v>1190</v>
      </c>
      <c r="C157" s="61" t="s">
        <v>1191</v>
      </c>
      <c r="D157" s="61" t="s">
        <v>1155</v>
      </c>
      <c r="E157" s="61" t="s">
        <v>1189</v>
      </c>
      <c r="F157" s="61">
        <v>1.7500000000000002E-2</v>
      </c>
      <c r="G157" s="61">
        <v>0</v>
      </c>
      <c r="H157" s="61">
        <v>2.3199999999999998</v>
      </c>
      <c r="I157" s="3" t="s">
        <v>1147</v>
      </c>
      <c r="J157" s="198"/>
    </row>
    <row r="158" spans="1:10">
      <c r="A158" s="316" t="str">
        <f t="shared" si="2"/>
        <v>貨3ガBAF</v>
      </c>
      <c r="B158" s="61" t="s">
        <v>1488</v>
      </c>
      <c r="C158" s="61" t="s">
        <v>1489</v>
      </c>
      <c r="D158" s="61" t="s">
        <v>318</v>
      </c>
      <c r="E158" s="61" t="s">
        <v>1484</v>
      </c>
      <c r="F158" s="61">
        <v>6.3E-2</v>
      </c>
      <c r="G158" s="61">
        <v>0</v>
      </c>
      <c r="H158" s="61">
        <v>2.3199999999999998</v>
      </c>
      <c r="I158" s="3" t="s">
        <v>1145</v>
      </c>
      <c r="J158" s="198"/>
    </row>
    <row r="159" spans="1:10">
      <c r="A159" s="316" t="str">
        <f t="shared" si="2"/>
        <v>貨3ガBBF</v>
      </c>
      <c r="B159" s="61" t="s">
        <v>1488</v>
      </c>
      <c r="C159" s="61" t="s">
        <v>1489</v>
      </c>
      <c r="D159" s="61" t="s">
        <v>318</v>
      </c>
      <c r="E159" s="61" t="s">
        <v>1485</v>
      </c>
      <c r="F159" s="61">
        <v>6.3E-2</v>
      </c>
      <c r="G159" s="61">
        <v>0</v>
      </c>
      <c r="H159" s="61">
        <v>2.3199999999999998</v>
      </c>
      <c r="I159" s="3" t="s">
        <v>996</v>
      </c>
      <c r="J159" s="198"/>
    </row>
    <row r="160" spans="1:10">
      <c r="A160" s="316" t="str">
        <f t="shared" si="2"/>
        <v>貨3ガNAF</v>
      </c>
      <c r="B160" s="61" t="s">
        <v>1488</v>
      </c>
      <c r="C160" s="61" t="s">
        <v>1489</v>
      </c>
      <c r="D160" s="61" t="s">
        <v>318</v>
      </c>
      <c r="E160" s="61" t="s">
        <v>1486</v>
      </c>
      <c r="F160" s="61">
        <v>6.3E-2</v>
      </c>
      <c r="G160" s="61">
        <v>0</v>
      </c>
      <c r="H160" s="61">
        <v>2.3199999999999998</v>
      </c>
      <c r="I160" s="3" t="s">
        <v>1145</v>
      </c>
      <c r="J160" s="198"/>
    </row>
    <row r="161" spans="1:10">
      <c r="A161" s="316" t="str">
        <f t="shared" si="2"/>
        <v>貨3ガNBF</v>
      </c>
      <c r="B161" s="61" t="s">
        <v>1488</v>
      </c>
      <c r="C161" s="61" t="s">
        <v>1489</v>
      </c>
      <c r="D161" s="61" t="s">
        <v>318</v>
      </c>
      <c r="E161" s="61" t="s">
        <v>1487</v>
      </c>
      <c r="F161" s="61">
        <v>6.3E-2</v>
      </c>
      <c r="G161" s="61">
        <v>0</v>
      </c>
      <c r="H161" s="61">
        <v>2.3199999999999998</v>
      </c>
      <c r="I161" s="3" t="s">
        <v>996</v>
      </c>
      <c r="J161" s="198"/>
    </row>
    <row r="162" spans="1:10">
      <c r="A162" s="215" t="str">
        <f t="shared" si="2"/>
        <v>貨4ガ-</v>
      </c>
      <c r="B162" s="61" t="s">
        <v>1192</v>
      </c>
      <c r="C162" s="61" t="s">
        <v>1193</v>
      </c>
      <c r="D162" s="61" t="s">
        <v>210</v>
      </c>
      <c r="E162" s="61" t="s">
        <v>209</v>
      </c>
      <c r="F162" s="61">
        <v>1.17</v>
      </c>
      <c r="G162" s="61">
        <v>0</v>
      </c>
      <c r="H162" s="61">
        <v>2.3199999999999998</v>
      </c>
      <c r="I162" s="3" t="s">
        <v>996</v>
      </c>
      <c r="J162" s="198"/>
    </row>
    <row r="163" spans="1:10">
      <c r="A163" s="215" t="str">
        <f t="shared" si="2"/>
        <v>貨4ガJ</v>
      </c>
      <c r="B163" s="61" t="s">
        <v>1192</v>
      </c>
      <c r="C163" s="61" t="s">
        <v>1193</v>
      </c>
      <c r="D163" s="61" t="s">
        <v>213</v>
      </c>
      <c r="E163" s="61" t="s">
        <v>400</v>
      </c>
      <c r="F163" s="61">
        <v>0.83</v>
      </c>
      <c r="G163" s="61">
        <v>0</v>
      </c>
      <c r="H163" s="61">
        <v>2.3199999999999998</v>
      </c>
      <c r="I163" s="3" t="s">
        <v>996</v>
      </c>
      <c r="J163" s="198"/>
    </row>
    <row r="164" spans="1:10">
      <c r="A164" s="215" t="str">
        <f t="shared" si="2"/>
        <v>貨4ガM</v>
      </c>
      <c r="B164" s="61" t="s">
        <v>1192</v>
      </c>
      <c r="C164" s="61" t="s">
        <v>1193</v>
      </c>
      <c r="D164" s="61" t="s">
        <v>417</v>
      </c>
      <c r="E164" s="61" t="s">
        <v>418</v>
      </c>
      <c r="F164" s="61">
        <v>0.56999999999999995</v>
      </c>
      <c r="G164" s="61">
        <v>0</v>
      </c>
      <c r="H164" s="61">
        <v>2.3199999999999998</v>
      </c>
      <c r="I164" s="3" t="s">
        <v>996</v>
      </c>
      <c r="J164" s="198"/>
    </row>
    <row r="165" spans="1:10">
      <c r="A165" s="215" t="str">
        <f t="shared" si="2"/>
        <v>貨4ガT</v>
      </c>
      <c r="B165" s="61" t="s">
        <v>1192</v>
      </c>
      <c r="C165" s="61" t="s">
        <v>1193</v>
      </c>
      <c r="D165" s="61" t="s">
        <v>411</v>
      </c>
      <c r="E165" s="61" t="s">
        <v>412</v>
      </c>
      <c r="F165" s="61">
        <v>0.49</v>
      </c>
      <c r="G165" s="61">
        <v>0</v>
      </c>
      <c r="H165" s="61">
        <v>2.3199999999999998</v>
      </c>
      <c r="I165" s="3" t="s">
        <v>996</v>
      </c>
      <c r="J165" s="198"/>
    </row>
    <row r="166" spans="1:10">
      <c r="A166" s="215" t="str">
        <f t="shared" si="2"/>
        <v>貨4ガZ</v>
      </c>
      <c r="B166" s="61" t="s">
        <v>1192</v>
      </c>
      <c r="C166" s="61" t="s">
        <v>1193</v>
      </c>
      <c r="D166" s="61" t="s">
        <v>330</v>
      </c>
      <c r="E166" s="61" t="s">
        <v>419</v>
      </c>
      <c r="F166" s="61">
        <v>0.4</v>
      </c>
      <c r="G166" s="61">
        <v>0</v>
      </c>
      <c r="H166" s="61">
        <v>2.3199999999999998</v>
      </c>
      <c r="I166" s="3" t="s">
        <v>996</v>
      </c>
      <c r="J166" s="198"/>
    </row>
    <row r="167" spans="1:10">
      <c r="A167" s="215" t="str">
        <f t="shared" si="2"/>
        <v>貨4ガGB</v>
      </c>
      <c r="B167" s="61" t="s">
        <v>1192</v>
      </c>
      <c r="C167" s="61" t="s">
        <v>1193</v>
      </c>
      <c r="D167" s="61" t="s">
        <v>331</v>
      </c>
      <c r="E167" s="61" t="s">
        <v>446</v>
      </c>
      <c r="F167" s="61">
        <v>0.33</v>
      </c>
      <c r="G167" s="61">
        <v>0</v>
      </c>
      <c r="H167" s="61">
        <v>2.3199999999999998</v>
      </c>
      <c r="I167" s="3" t="s">
        <v>996</v>
      </c>
      <c r="J167" s="198"/>
    </row>
    <row r="168" spans="1:10">
      <c r="A168" s="215" t="str">
        <f t="shared" si="2"/>
        <v>貨4ガGE</v>
      </c>
      <c r="B168" s="61" t="s">
        <v>1192</v>
      </c>
      <c r="C168" s="61" t="s">
        <v>1193</v>
      </c>
      <c r="D168" s="61" t="s">
        <v>331</v>
      </c>
      <c r="E168" s="61" t="s">
        <v>448</v>
      </c>
      <c r="F168" s="61">
        <v>0.33</v>
      </c>
      <c r="G168" s="61">
        <v>0</v>
      </c>
      <c r="H168" s="61">
        <v>2.3199999999999998</v>
      </c>
      <c r="I168" s="3" t="s">
        <v>996</v>
      </c>
      <c r="J168" s="198"/>
    </row>
    <row r="169" spans="1:10">
      <c r="A169" s="215" t="str">
        <f t="shared" si="2"/>
        <v>貨4ガHJ</v>
      </c>
      <c r="B169" s="61" t="s">
        <v>1192</v>
      </c>
      <c r="C169" s="61" t="s">
        <v>1193</v>
      </c>
      <c r="D169" s="61" t="s">
        <v>331</v>
      </c>
      <c r="E169" s="61" t="s">
        <v>456</v>
      </c>
      <c r="F169" s="61">
        <v>0.16500000000000001</v>
      </c>
      <c r="G169" s="61">
        <v>0</v>
      </c>
      <c r="H169" s="61">
        <v>2.3199999999999998</v>
      </c>
      <c r="I169" s="3" t="s">
        <v>1145</v>
      </c>
      <c r="J169" s="198"/>
    </row>
    <row r="170" spans="1:10">
      <c r="A170" s="215" t="str">
        <f t="shared" si="2"/>
        <v>貨4ガGL</v>
      </c>
      <c r="B170" s="61" t="s">
        <v>1192</v>
      </c>
      <c r="C170" s="61" t="s">
        <v>1193</v>
      </c>
      <c r="D170" s="61" t="s">
        <v>414</v>
      </c>
      <c r="E170" s="61" t="s">
        <v>454</v>
      </c>
      <c r="F170" s="61">
        <v>0.1</v>
      </c>
      <c r="G170" s="61">
        <v>0</v>
      </c>
      <c r="H170" s="61">
        <v>2.3199999999999998</v>
      </c>
      <c r="I170" s="3" t="s">
        <v>996</v>
      </c>
      <c r="J170" s="198"/>
    </row>
    <row r="171" spans="1:10">
      <c r="A171" s="215" t="str">
        <f t="shared" si="2"/>
        <v>貨4ガHR</v>
      </c>
      <c r="B171" s="61" t="s">
        <v>1192</v>
      </c>
      <c r="C171" s="61" t="s">
        <v>1193</v>
      </c>
      <c r="D171" s="61" t="s">
        <v>414</v>
      </c>
      <c r="E171" s="61" t="s">
        <v>464</v>
      </c>
      <c r="F171" s="61">
        <v>0.05</v>
      </c>
      <c r="G171" s="61">
        <v>0</v>
      </c>
      <c r="H171" s="61">
        <v>2.3199999999999998</v>
      </c>
      <c r="I171" s="3" t="s">
        <v>1145</v>
      </c>
      <c r="J171" s="198"/>
    </row>
    <row r="172" spans="1:10">
      <c r="A172" s="215" t="str">
        <f t="shared" si="2"/>
        <v>貨4ガTD</v>
      </c>
      <c r="B172" s="61" t="s">
        <v>1192</v>
      </c>
      <c r="C172" s="61" t="s">
        <v>1193</v>
      </c>
      <c r="D172" s="61" t="s">
        <v>414</v>
      </c>
      <c r="E172" s="61" t="s">
        <v>476</v>
      </c>
      <c r="F172" s="61">
        <v>7.4999999999999997E-2</v>
      </c>
      <c r="G172" s="61">
        <v>0</v>
      </c>
      <c r="H172" s="61">
        <v>2.3199999999999998</v>
      </c>
      <c r="I172" s="3" t="s">
        <v>996</v>
      </c>
      <c r="J172" s="198"/>
    </row>
    <row r="173" spans="1:10">
      <c r="A173" s="215" t="str">
        <f t="shared" si="2"/>
        <v>貨4ガXD</v>
      </c>
      <c r="B173" s="61" t="s">
        <v>1192</v>
      </c>
      <c r="C173" s="61" t="s">
        <v>1193</v>
      </c>
      <c r="D173" s="61" t="s">
        <v>414</v>
      </c>
      <c r="E173" s="61" t="s">
        <v>490</v>
      </c>
      <c r="F173" s="61">
        <v>7.4999999999999997E-2</v>
      </c>
      <c r="G173" s="61">
        <v>0</v>
      </c>
      <c r="H173" s="61">
        <v>2.3199999999999998</v>
      </c>
      <c r="I173" s="3" t="s">
        <v>1145</v>
      </c>
      <c r="J173" s="198"/>
    </row>
    <row r="174" spans="1:10">
      <c r="A174" s="215" t="str">
        <f t="shared" si="2"/>
        <v>貨4ガLD</v>
      </c>
      <c r="B174" s="61" t="s">
        <v>1192</v>
      </c>
      <c r="C174" s="61" t="s">
        <v>1193</v>
      </c>
      <c r="D174" s="61" t="s">
        <v>414</v>
      </c>
      <c r="E174" s="61" t="s">
        <v>468</v>
      </c>
      <c r="F174" s="61">
        <v>0.05</v>
      </c>
      <c r="G174" s="61">
        <v>0</v>
      </c>
      <c r="H174" s="61">
        <v>2.3199999999999998</v>
      </c>
      <c r="I174" s="3" t="s">
        <v>996</v>
      </c>
      <c r="J174" s="198"/>
    </row>
    <row r="175" spans="1:10">
      <c r="A175" s="215" t="str">
        <f t="shared" si="2"/>
        <v>貨4ガYD</v>
      </c>
      <c r="B175" s="61" t="s">
        <v>1192</v>
      </c>
      <c r="C175" s="61" t="s">
        <v>1193</v>
      </c>
      <c r="D175" s="61" t="s">
        <v>414</v>
      </c>
      <c r="E175" s="61" t="s">
        <v>494</v>
      </c>
      <c r="F175" s="61">
        <v>0.05</v>
      </c>
      <c r="G175" s="61">
        <v>0</v>
      </c>
      <c r="H175" s="61">
        <v>2.3199999999999998</v>
      </c>
      <c r="I175" s="3" t="s">
        <v>1145</v>
      </c>
      <c r="J175" s="198"/>
    </row>
    <row r="176" spans="1:10">
      <c r="A176" s="215" t="str">
        <f t="shared" si="2"/>
        <v>貨4ガUD</v>
      </c>
      <c r="B176" s="61" t="s">
        <v>1192</v>
      </c>
      <c r="C176" s="61" t="s">
        <v>1193</v>
      </c>
      <c r="D176" s="219" t="s">
        <v>414</v>
      </c>
      <c r="E176" s="61" t="s">
        <v>483</v>
      </c>
      <c r="F176" s="61">
        <v>2.5000000000000001E-2</v>
      </c>
      <c r="G176" s="61">
        <v>0</v>
      </c>
      <c r="H176" s="61">
        <v>2.3199999999999998</v>
      </c>
      <c r="I176" s="3" t="s">
        <v>996</v>
      </c>
      <c r="J176" s="198"/>
    </row>
    <row r="177" spans="1:10">
      <c r="A177" s="215" t="str">
        <f t="shared" si="2"/>
        <v>貨4ガZD</v>
      </c>
      <c r="B177" s="61" t="s">
        <v>1192</v>
      </c>
      <c r="C177" s="61" t="s">
        <v>1193</v>
      </c>
      <c r="D177" s="219" t="s">
        <v>414</v>
      </c>
      <c r="E177" s="61" t="s">
        <v>498</v>
      </c>
      <c r="F177" s="61">
        <v>2.5000000000000001E-2</v>
      </c>
      <c r="G177" s="61">
        <v>0</v>
      </c>
      <c r="H177" s="61">
        <v>2.3199999999999998</v>
      </c>
      <c r="I177" s="3" t="s">
        <v>1145</v>
      </c>
      <c r="J177" s="198"/>
    </row>
    <row r="178" spans="1:10">
      <c r="A178" s="215" t="str">
        <f t="shared" si="2"/>
        <v>貨4ガABG</v>
      </c>
      <c r="B178" s="61" t="s">
        <v>1192</v>
      </c>
      <c r="C178" s="61" t="s">
        <v>1193</v>
      </c>
      <c r="D178" s="219" t="s">
        <v>318</v>
      </c>
      <c r="E178" s="61" t="s">
        <v>818</v>
      </c>
      <c r="F178" s="61">
        <v>0.05</v>
      </c>
      <c r="G178" s="61">
        <v>0</v>
      </c>
      <c r="H178" s="61">
        <v>2.3199999999999998</v>
      </c>
      <c r="I178" s="3" t="s">
        <v>996</v>
      </c>
      <c r="J178" s="198"/>
    </row>
    <row r="179" spans="1:10">
      <c r="A179" s="215" t="str">
        <f t="shared" si="2"/>
        <v>貨4ガAAG</v>
      </c>
      <c r="B179" s="61" t="s">
        <v>1192</v>
      </c>
      <c r="C179" s="61" t="s">
        <v>1193</v>
      </c>
      <c r="D179" s="219" t="s">
        <v>318</v>
      </c>
      <c r="E179" s="61" t="s">
        <v>814</v>
      </c>
      <c r="F179" s="61">
        <v>2.5000000000000001E-2</v>
      </c>
      <c r="G179" s="61">
        <v>0</v>
      </c>
      <c r="H179" s="61">
        <v>2.3199999999999998</v>
      </c>
      <c r="I179" s="3" t="s">
        <v>1145</v>
      </c>
      <c r="J179" s="198"/>
    </row>
    <row r="180" spans="1:10">
      <c r="A180" s="215" t="str">
        <f t="shared" si="2"/>
        <v>貨4ガALG</v>
      </c>
      <c r="B180" s="61" t="s">
        <v>1192</v>
      </c>
      <c r="C180" s="61" t="s">
        <v>1193</v>
      </c>
      <c r="D180" s="219" t="s">
        <v>318</v>
      </c>
      <c r="E180" s="61" t="s">
        <v>1194</v>
      </c>
      <c r="F180" s="61">
        <v>1.2500000000000001E-2</v>
      </c>
      <c r="G180" s="61">
        <v>0</v>
      </c>
      <c r="H180" s="61">
        <v>2.3199999999999998</v>
      </c>
      <c r="I180" s="3" t="s">
        <v>1147</v>
      </c>
      <c r="J180" s="198"/>
    </row>
    <row r="181" spans="1:10">
      <c r="A181" s="215" t="str">
        <f t="shared" si="2"/>
        <v>貨4ガBAG</v>
      </c>
      <c r="B181" s="61" t="s">
        <v>1192</v>
      </c>
      <c r="C181" s="61" t="s">
        <v>1193</v>
      </c>
      <c r="D181" s="219" t="s">
        <v>318</v>
      </c>
      <c r="E181" s="61" t="s">
        <v>333</v>
      </c>
      <c r="F181" s="61">
        <v>4.4999999999999998E-2</v>
      </c>
      <c r="G181" s="61">
        <v>0</v>
      </c>
      <c r="H181" s="61">
        <v>2.3199999999999998</v>
      </c>
      <c r="I181" s="3" t="s">
        <v>1145</v>
      </c>
      <c r="J181" s="198"/>
    </row>
    <row r="182" spans="1:10">
      <c r="A182" s="215" t="str">
        <f t="shared" si="2"/>
        <v>貨4ガBBG</v>
      </c>
      <c r="B182" s="61" t="s">
        <v>1192</v>
      </c>
      <c r="C182" s="61" t="s">
        <v>1193</v>
      </c>
      <c r="D182" s="197" t="s">
        <v>318</v>
      </c>
      <c r="E182" s="219" t="s">
        <v>334</v>
      </c>
      <c r="F182" s="61">
        <v>4.4999999999999998E-2</v>
      </c>
      <c r="G182" s="61">
        <v>0</v>
      </c>
      <c r="H182" s="61">
        <v>2.3199999999999998</v>
      </c>
      <c r="I182" s="3" t="s">
        <v>996</v>
      </c>
      <c r="J182" s="198"/>
    </row>
    <row r="183" spans="1:10">
      <c r="A183" s="215" t="str">
        <f t="shared" si="2"/>
        <v>貨4ガBLG</v>
      </c>
      <c r="B183" s="61" t="s">
        <v>1192</v>
      </c>
      <c r="C183" s="61" t="s">
        <v>1193</v>
      </c>
      <c r="D183" s="197" t="s">
        <v>318</v>
      </c>
      <c r="E183" s="219" t="s">
        <v>1195</v>
      </c>
      <c r="F183" s="61">
        <v>4.4999999999999998E-2</v>
      </c>
      <c r="G183" s="61">
        <v>0</v>
      </c>
      <c r="H183" s="61">
        <v>2.3199999999999998</v>
      </c>
      <c r="I183" s="3" t="s">
        <v>1147</v>
      </c>
      <c r="J183" s="198"/>
    </row>
    <row r="184" spans="1:10">
      <c r="A184" s="215" t="str">
        <f t="shared" si="2"/>
        <v>貨4ガNAG</v>
      </c>
      <c r="B184" s="61" t="s">
        <v>1192</v>
      </c>
      <c r="C184" s="61" t="s">
        <v>1193</v>
      </c>
      <c r="D184" s="61" t="s">
        <v>318</v>
      </c>
      <c r="E184" s="61" t="s">
        <v>877</v>
      </c>
      <c r="F184" s="61">
        <v>4.4999999999999998E-2</v>
      </c>
      <c r="G184" s="61">
        <v>0</v>
      </c>
      <c r="H184" s="61">
        <v>2.3199999999999998</v>
      </c>
      <c r="I184" s="3" t="s">
        <v>1145</v>
      </c>
      <c r="J184" s="198"/>
    </row>
    <row r="185" spans="1:10">
      <c r="A185" s="215" t="str">
        <f t="shared" si="2"/>
        <v>貨4ガNBG</v>
      </c>
      <c r="B185" s="61" t="s">
        <v>1192</v>
      </c>
      <c r="C185" s="61" t="s">
        <v>1193</v>
      </c>
      <c r="D185" s="61" t="s">
        <v>318</v>
      </c>
      <c r="E185" s="61" t="s">
        <v>878</v>
      </c>
      <c r="F185" s="61">
        <v>4.4999999999999998E-2</v>
      </c>
      <c r="G185" s="61">
        <v>0</v>
      </c>
      <c r="H185" s="61">
        <v>2.3199999999999998</v>
      </c>
      <c r="I185" s="3" t="s">
        <v>996</v>
      </c>
      <c r="J185" s="198"/>
    </row>
    <row r="186" spans="1:10">
      <c r="A186" s="215" t="str">
        <f t="shared" si="2"/>
        <v>貨4ガNLG</v>
      </c>
      <c r="B186" s="61" t="s">
        <v>1192</v>
      </c>
      <c r="C186" s="61" t="s">
        <v>1193</v>
      </c>
      <c r="D186" s="61" t="s">
        <v>318</v>
      </c>
      <c r="E186" s="61" t="s">
        <v>1196</v>
      </c>
      <c r="F186" s="61">
        <v>4.4999999999999998E-2</v>
      </c>
      <c r="G186" s="61">
        <v>0</v>
      </c>
      <c r="H186" s="61">
        <v>2.3199999999999998</v>
      </c>
      <c r="I186" s="3" t="s">
        <v>1147</v>
      </c>
      <c r="J186" s="198"/>
    </row>
    <row r="187" spans="1:10">
      <c r="A187" s="215" t="str">
        <f t="shared" si="2"/>
        <v>貨4ガPLG</v>
      </c>
      <c r="B187" s="61" t="s">
        <v>1192</v>
      </c>
      <c r="C187" s="61" t="s">
        <v>1193</v>
      </c>
      <c r="D187" s="61" t="s">
        <v>318</v>
      </c>
      <c r="E187" s="61" t="s">
        <v>1197</v>
      </c>
      <c r="F187" s="61">
        <v>0.05</v>
      </c>
      <c r="G187" s="61">
        <v>0</v>
      </c>
      <c r="H187" s="61">
        <v>2.3199999999999998</v>
      </c>
      <c r="I187" s="3" t="s">
        <v>1147</v>
      </c>
      <c r="J187" s="198"/>
    </row>
    <row r="188" spans="1:10">
      <c r="A188" s="215" t="str">
        <f t="shared" si="2"/>
        <v>貨4ガLBG</v>
      </c>
      <c r="B188" s="61" t="s">
        <v>1192</v>
      </c>
      <c r="C188" s="61" t="s">
        <v>1193</v>
      </c>
      <c r="D188" s="61" t="s">
        <v>697</v>
      </c>
      <c r="E188" s="61" t="s">
        <v>711</v>
      </c>
      <c r="F188" s="61">
        <v>0.05</v>
      </c>
      <c r="G188" s="61">
        <v>0</v>
      </c>
      <c r="H188" s="61">
        <v>2.3199999999999998</v>
      </c>
      <c r="I188" s="3" t="s">
        <v>996</v>
      </c>
      <c r="J188" s="198"/>
    </row>
    <row r="189" spans="1:10">
      <c r="A189" s="215" t="str">
        <f t="shared" si="2"/>
        <v>貨4ガLAG</v>
      </c>
      <c r="B189" s="61" t="s">
        <v>1192</v>
      </c>
      <c r="C189" s="61" t="s">
        <v>1193</v>
      </c>
      <c r="D189" s="61" t="s">
        <v>697</v>
      </c>
      <c r="E189" s="61" t="s">
        <v>712</v>
      </c>
      <c r="F189" s="61">
        <v>2.5000000000000001E-2</v>
      </c>
      <c r="G189" s="61">
        <v>0</v>
      </c>
      <c r="H189" s="61">
        <v>2.3199999999999998</v>
      </c>
      <c r="I189" s="3" t="s">
        <v>1145</v>
      </c>
      <c r="J189" s="198"/>
    </row>
    <row r="190" spans="1:10">
      <c r="A190" s="215" t="str">
        <f t="shared" si="2"/>
        <v>貨4ガLLG</v>
      </c>
      <c r="B190" s="61" t="s">
        <v>1192</v>
      </c>
      <c r="C190" s="61" t="s">
        <v>1193</v>
      </c>
      <c r="D190" s="61" t="s">
        <v>697</v>
      </c>
      <c r="E190" s="61" t="s">
        <v>1198</v>
      </c>
      <c r="F190" s="61">
        <v>1.2500000000000001E-2</v>
      </c>
      <c r="G190" s="61">
        <v>0</v>
      </c>
      <c r="H190" s="61">
        <v>2.3199999999999998</v>
      </c>
      <c r="I190" s="3" t="s">
        <v>1147</v>
      </c>
      <c r="J190" s="198"/>
    </row>
    <row r="191" spans="1:10">
      <c r="A191" s="215" t="str">
        <f t="shared" si="2"/>
        <v>貨4ガMBG</v>
      </c>
      <c r="B191" s="61" t="s">
        <v>1192</v>
      </c>
      <c r="C191" s="61" t="s">
        <v>1193</v>
      </c>
      <c r="D191" s="61" t="s">
        <v>697</v>
      </c>
      <c r="E191" s="61" t="s">
        <v>713</v>
      </c>
      <c r="F191" s="61">
        <v>2.5000000000000001E-2</v>
      </c>
      <c r="G191" s="61">
        <v>0</v>
      </c>
      <c r="H191" s="61">
        <v>2.3199999999999998</v>
      </c>
      <c r="I191" s="3" t="s">
        <v>1148</v>
      </c>
      <c r="J191" s="198"/>
    </row>
    <row r="192" spans="1:10">
      <c r="A192" s="215" t="str">
        <f t="shared" si="2"/>
        <v>貨4ガMAG</v>
      </c>
      <c r="B192" s="61" t="s">
        <v>1192</v>
      </c>
      <c r="C192" s="61" t="s">
        <v>1193</v>
      </c>
      <c r="D192" s="61" t="s">
        <v>697</v>
      </c>
      <c r="E192" s="61" t="s">
        <v>714</v>
      </c>
      <c r="F192" s="61">
        <v>2.5000000000000001E-2</v>
      </c>
      <c r="G192" s="61">
        <v>0</v>
      </c>
      <c r="H192" s="61">
        <v>2.3199999999999998</v>
      </c>
      <c r="I192" s="3" t="s">
        <v>1145</v>
      </c>
      <c r="J192" s="198"/>
    </row>
    <row r="193" spans="1:10">
      <c r="A193" s="215" t="str">
        <f t="shared" si="2"/>
        <v>貨4ガMLG</v>
      </c>
      <c r="B193" s="61" t="s">
        <v>1192</v>
      </c>
      <c r="C193" s="61" t="s">
        <v>1193</v>
      </c>
      <c r="D193" s="61" t="s">
        <v>697</v>
      </c>
      <c r="E193" s="61" t="s">
        <v>1199</v>
      </c>
      <c r="F193" s="61">
        <v>2.5000000000000001E-2</v>
      </c>
      <c r="G193" s="61">
        <v>0</v>
      </c>
      <c r="H193" s="61">
        <v>2.3199999999999998</v>
      </c>
      <c r="I193" s="3" t="s">
        <v>1147</v>
      </c>
      <c r="J193" s="198"/>
    </row>
    <row r="194" spans="1:10">
      <c r="A194" s="215" t="str">
        <f t="shared" si="2"/>
        <v>貨4ガRBG</v>
      </c>
      <c r="B194" s="61" t="s">
        <v>1192</v>
      </c>
      <c r="C194" s="61" t="s">
        <v>1193</v>
      </c>
      <c r="D194" s="61" t="s">
        <v>697</v>
      </c>
      <c r="E194" s="61" t="s">
        <v>715</v>
      </c>
      <c r="F194" s="61">
        <v>1.2500000000000001E-2</v>
      </c>
      <c r="G194" s="61">
        <v>0</v>
      </c>
      <c r="H194" s="61">
        <v>2.3199999999999998</v>
      </c>
      <c r="I194" s="3" t="s">
        <v>995</v>
      </c>
      <c r="J194" s="198"/>
    </row>
    <row r="195" spans="1:10">
      <c r="A195" s="215" t="str">
        <f t="shared" si="2"/>
        <v>貨4ガRAG</v>
      </c>
      <c r="B195" s="61" t="s">
        <v>1192</v>
      </c>
      <c r="C195" s="61" t="s">
        <v>1193</v>
      </c>
      <c r="D195" s="61" t="s">
        <v>697</v>
      </c>
      <c r="E195" s="61" t="s">
        <v>716</v>
      </c>
      <c r="F195" s="61">
        <v>1.2500000000000001E-2</v>
      </c>
      <c r="G195" s="61">
        <v>0</v>
      </c>
      <c r="H195" s="61">
        <v>2.3199999999999998</v>
      </c>
      <c r="I195" s="3" t="s">
        <v>1145</v>
      </c>
      <c r="J195" s="198"/>
    </row>
    <row r="196" spans="1:10">
      <c r="A196" s="215" t="str">
        <f t="shared" si="2"/>
        <v>貨4ガRLG</v>
      </c>
      <c r="B196" s="61" t="s">
        <v>1192</v>
      </c>
      <c r="C196" s="61" t="s">
        <v>1193</v>
      </c>
      <c r="D196" s="61" t="s">
        <v>697</v>
      </c>
      <c r="E196" s="61" t="s">
        <v>1200</v>
      </c>
      <c r="F196" s="61">
        <v>1.2500000000000001E-2</v>
      </c>
      <c r="G196" s="61">
        <v>0</v>
      </c>
      <c r="H196" s="61">
        <v>2.3199999999999998</v>
      </c>
      <c r="I196" s="3" t="s">
        <v>1147</v>
      </c>
      <c r="J196" s="198"/>
    </row>
    <row r="197" spans="1:10">
      <c r="A197" s="215" t="str">
        <f t="shared" si="2"/>
        <v>貨4ガQBG</v>
      </c>
      <c r="B197" s="61" t="s">
        <v>1192</v>
      </c>
      <c r="C197" s="61" t="s">
        <v>1193</v>
      </c>
      <c r="D197" s="61" t="s">
        <v>697</v>
      </c>
      <c r="E197" s="61" t="s">
        <v>1031</v>
      </c>
      <c r="F197" s="61">
        <v>4.4999999999999998E-2</v>
      </c>
      <c r="G197" s="61">
        <v>0</v>
      </c>
      <c r="H197" s="61">
        <v>2.3199999999999998</v>
      </c>
      <c r="I197" s="3" t="s">
        <v>996</v>
      </c>
      <c r="J197" s="198"/>
    </row>
    <row r="198" spans="1:10">
      <c r="A198" s="215" t="str">
        <f t="shared" si="2"/>
        <v>貨4ガQAG</v>
      </c>
      <c r="B198" s="61" t="s">
        <v>1192</v>
      </c>
      <c r="C198" s="61" t="s">
        <v>1193</v>
      </c>
      <c r="D198" s="61" t="s">
        <v>697</v>
      </c>
      <c r="E198" s="61" t="s">
        <v>1027</v>
      </c>
      <c r="F198" s="61">
        <v>4.4999999999999998E-2</v>
      </c>
      <c r="G198" s="61">
        <v>0</v>
      </c>
      <c r="H198" s="61">
        <v>2.3199999999999998</v>
      </c>
      <c r="I198" s="3" t="s">
        <v>1145</v>
      </c>
      <c r="J198" s="198"/>
    </row>
    <row r="199" spans="1:10">
      <c r="A199" s="215" t="str">
        <f t="shared" si="2"/>
        <v>貨4ガQLG</v>
      </c>
      <c r="B199" s="61" t="s">
        <v>1192</v>
      </c>
      <c r="C199" s="61" t="s">
        <v>1193</v>
      </c>
      <c r="D199" s="61" t="s">
        <v>697</v>
      </c>
      <c r="E199" s="61" t="s">
        <v>1201</v>
      </c>
      <c r="F199" s="61">
        <v>4.4999999999999998E-2</v>
      </c>
      <c r="G199" s="61">
        <v>0</v>
      </c>
      <c r="H199" s="61">
        <v>2.3199999999999998</v>
      </c>
      <c r="I199" s="3" t="s">
        <v>1147</v>
      </c>
      <c r="J199" s="198"/>
    </row>
    <row r="200" spans="1:10">
      <c r="A200" s="316" t="str">
        <f t="shared" si="2"/>
        <v>貨4ガCAG</v>
      </c>
      <c r="B200" s="61" t="s">
        <v>1490</v>
      </c>
      <c r="C200" s="61" t="s">
        <v>1491</v>
      </c>
      <c r="D200" s="61" t="s">
        <v>318</v>
      </c>
      <c r="E200" s="61" t="s">
        <v>1492</v>
      </c>
      <c r="F200" s="61">
        <v>2.5000000000000001E-2</v>
      </c>
      <c r="G200" s="61">
        <v>0</v>
      </c>
      <c r="H200" s="61">
        <v>2.3199999999999998</v>
      </c>
      <c r="I200" s="3" t="s">
        <v>1145</v>
      </c>
      <c r="J200" s="198"/>
    </row>
    <row r="201" spans="1:10">
      <c r="A201" s="316" t="str">
        <f t="shared" si="2"/>
        <v>貨4ガCBG</v>
      </c>
      <c r="B201" s="61" t="s">
        <v>1490</v>
      </c>
      <c r="C201" s="61" t="s">
        <v>1491</v>
      </c>
      <c r="D201" s="61" t="s">
        <v>318</v>
      </c>
      <c r="E201" s="61" t="s">
        <v>1493</v>
      </c>
      <c r="F201" s="61">
        <v>2.5000000000000001E-2</v>
      </c>
      <c r="G201" s="61">
        <v>0</v>
      </c>
      <c r="H201" s="61">
        <v>2.3199999999999998</v>
      </c>
      <c r="I201" s="3" t="s">
        <v>1148</v>
      </c>
      <c r="J201" s="198"/>
    </row>
    <row r="202" spans="1:10">
      <c r="A202" s="316" t="str">
        <f t="shared" si="2"/>
        <v>貨4ガDAG</v>
      </c>
      <c r="B202" s="61" t="s">
        <v>1490</v>
      </c>
      <c r="C202" s="61" t="s">
        <v>1491</v>
      </c>
      <c r="D202" s="61" t="s">
        <v>318</v>
      </c>
      <c r="E202" s="61" t="s">
        <v>1494</v>
      </c>
      <c r="F202" s="61">
        <v>1.2500000000000001E-2</v>
      </c>
      <c r="G202" s="61">
        <v>0</v>
      </c>
      <c r="H202" s="61">
        <v>2.3199999999999998</v>
      </c>
      <c r="I202" s="3" t="s">
        <v>1145</v>
      </c>
      <c r="J202" s="198"/>
    </row>
    <row r="203" spans="1:10">
      <c r="A203" s="316" t="str">
        <f t="shared" si="2"/>
        <v>貨4ガDBG</v>
      </c>
      <c r="B203" s="61" t="s">
        <v>1490</v>
      </c>
      <c r="C203" s="61" t="s">
        <v>1491</v>
      </c>
      <c r="D203" s="61" t="s">
        <v>318</v>
      </c>
      <c r="E203" s="61" t="s">
        <v>1495</v>
      </c>
      <c r="F203" s="61">
        <v>1.2500000000000001E-2</v>
      </c>
      <c r="G203" s="61">
        <v>0</v>
      </c>
      <c r="H203" s="61">
        <v>2.3199999999999998</v>
      </c>
      <c r="I203" s="3" t="s">
        <v>995</v>
      </c>
      <c r="J203" s="198"/>
    </row>
    <row r="204" spans="1:10">
      <c r="A204" s="215" t="str">
        <f t="shared" si="2"/>
        <v>貨1L-</v>
      </c>
      <c r="B204" s="61" t="s">
        <v>1143</v>
      </c>
      <c r="C204" s="61" t="s">
        <v>1202</v>
      </c>
      <c r="D204" s="61" t="s">
        <v>208</v>
      </c>
      <c r="E204" s="61" t="s">
        <v>209</v>
      </c>
      <c r="F204" s="61">
        <v>2.1800000000000002</v>
      </c>
      <c r="G204" s="61">
        <v>0</v>
      </c>
      <c r="H204" s="61">
        <v>3</v>
      </c>
      <c r="I204" s="3" t="s">
        <v>996</v>
      </c>
      <c r="J204" s="198"/>
    </row>
    <row r="205" spans="1:10">
      <c r="A205" s="215" t="str">
        <f t="shared" si="2"/>
        <v>貨1LH</v>
      </c>
      <c r="B205" s="61" t="s">
        <v>1143</v>
      </c>
      <c r="C205" s="61" t="s">
        <v>1202</v>
      </c>
      <c r="D205" s="61" t="s">
        <v>211</v>
      </c>
      <c r="E205" s="61" t="s">
        <v>212</v>
      </c>
      <c r="F205" s="61">
        <v>2.1800000000000002</v>
      </c>
      <c r="G205" s="61">
        <v>0</v>
      </c>
      <c r="H205" s="61">
        <v>3</v>
      </c>
      <c r="I205" s="3" t="s">
        <v>996</v>
      </c>
      <c r="J205" s="198"/>
    </row>
    <row r="206" spans="1:10">
      <c r="A206" s="215" t="str">
        <f t="shared" si="2"/>
        <v>貨1LJ</v>
      </c>
      <c r="B206" s="61" t="s">
        <v>1143</v>
      </c>
      <c r="C206" s="61" t="s">
        <v>1202</v>
      </c>
      <c r="D206" s="61" t="s">
        <v>213</v>
      </c>
      <c r="E206" s="61" t="s">
        <v>400</v>
      </c>
      <c r="F206" s="61">
        <v>1</v>
      </c>
      <c r="G206" s="61">
        <v>0</v>
      </c>
      <c r="H206" s="61">
        <v>3</v>
      </c>
      <c r="I206" s="3" t="s">
        <v>996</v>
      </c>
      <c r="J206" s="198"/>
    </row>
    <row r="207" spans="1:10">
      <c r="A207" s="215" t="str">
        <f t="shared" si="2"/>
        <v>貨1LL</v>
      </c>
      <c r="B207" s="61" t="s">
        <v>1143</v>
      </c>
      <c r="C207" s="61" t="s">
        <v>1202</v>
      </c>
      <c r="D207" s="61" t="s">
        <v>402</v>
      </c>
      <c r="E207" s="61" t="s">
        <v>403</v>
      </c>
      <c r="F207" s="61">
        <v>0.6</v>
      </c>
      <c r="G207" s="61">
        <v>0</v>
      </c>
      <c r="H207" s="61">
        <v>3</v>
      </c>
      <c r="I207" s="3" t="s">
        <v>996</v>
      </c>
      <c r="J207" s="198"/>
    </row>
    <row r="208" spans="1:10">
      <c r="A208" s="215" t="str">
        <f t="shared" si="2"/>
        <v>貨1LR</v>
      </c>
      <c r="B208" s="61" t="s">
        <v>1143</v>
      </c>
      <c r="C208" s="61" t="s">
        <v>1202</v>
      </c>
      <c r="D208" s="61" t="s">
        <v>406</v>
      </c>
      <c r="E208" s="61" t="s">
        <v>472</v>
      </c>
      <c r="F208" s="61">
        <v>0.25</v>
      </c>
      <c r="G208" s="61">
        <v>0</v>
      </c>
      <c r="H208" s="61">
        <v>3</v>
      </c>
      <c r="I208" s="3" t="s">
        <v>996</v>
      </c>
      <c r="J208" s="198"/>
    </row>
    <row r="209" spans="1:10">
      <c r="A209" s="215" t="str">
        <f t="shared" si="2"/>
        <v>貨1LGG</v>
      </c>
      <c r="B209" s="61" t="s">
        <v>1143</v>
      </c>
      <c r="C209" s="61" t="s">
        <v>1202</v>
      </c>
      <c r="D209" s="61" t="s">
        <v>406</v>
      </c>
      <c r="E209" s="61" t="s">
        <v>450</v>
      </c>
      <c r="F209" s="61">
        <v>0.25</v>
      </c>
      <c r="G209" s="61">
        <v>0</v>
      </c>
      <c r="H209" s="61">
        <v>3</v>
      </c>
      <c r="I209" s="3" t="s">
        <v>996</v>
      </c>
      <c r="J209" s="198"/>
    </row>
    <row r="210" spans="1:10">
      <c r="A210" s="215" t="str">
        <f t="shared" si="2"/>
        <v>貨1LHL</v>
      </c>
      <c r="B210" s="61" t="s">
        <v>1143</v>
      </c>
      <c r="C210" s="61" t="s">
        <v>1202</v>
      </c>
      <c r="D210" s="61" t="s">
        <v>406</v>
      </c>
      <c r="E210" s="61" t="s">
        <v>458</v>
      </c>
      <c r="F210" s="61">
        <v>0.125</v>
      </c>
      <c r="G210" s="61">
        <v>0</v>
      </c>
      <c r="H210" s="61">
        <v>3</v>
      </c>
      <c r="I210" s="3" t="s">
        <v>1145</v>
      </c>
      <c r="J210" s="198"/>
    </row>
    <row r="211" spans="1:10">
      <c r="A211" s="215" t="str">
        <f t="shared" si="2"/>
        <v>貨1LGJ</v>
      </c>
      <c r="B211" s="61" t="s">
        <v>1143</v>
      </c>
      <c r="C211" s="61" t="s">
        <v>1202</v>
      </c>
      <c r="D211" s="61" t="s">
        <v>408</v>
      </c>
      <c r="E211" s="61" t="s">
        <v>452</v>
      </c>
      <c r="F211" s="61">
        <v>0.08</v>
      </c>
      <c r="G211" s="61">
        <v>0</v>
      </c>
      <c r="H211" s="61">
        <v>3</v>
      </c>
      <c r="I211" s="3" t="s">
        <v>996</v>
      </c>
      <c r="J211" s="198"/>
    </row>
    <row r="212" spans="1:10">
      <c r="A212" s="215" t="str">
        <f t="shared" ref="A212:A279" si="3">CONCATENATE(C212,E212)</f>
        <v>貨1LHP</v>
      </c>
      <c r="B212" s="61" t="s">
        <v>1143</v>
      </c>
      <c r="C212" s="61" t="s">
        <v>1202</v>
      </c>
      <c r="D212" s="61" t="s">
        <v>408</v>
      </c>
      <c r="E212" s="61" t="s">
        <v>460</v>
      </c>
      <c r="F212" s="61">
        <v>0.04</v>
      </c>
      <c r="G212" s="61">
        <v>0</v>
      </c>
      <c r="H212" s="61">
        <v>3</v>
      </c>
      <c r="I212" s="3" t="s">
        <v>1145</v>
      </c>
      <c r="J212" s="198"/>
    </row>
    <row r="213" spans="1:10">
      <c r="A213" s="215" t="str">
        <f t="shared" si="3"/>
        <v>貨1LTB</v>
      </c>
      <c r="B213" s="61" t="s">
        <v>1143</v>
      </c>
      <c r="C213" s="61" t="s">
        <v>1202</v>
      </c>
      <c r="D213" s="61" t="s">
        <v>408</v>
      </c>
      <c r="E213" s="61" t="s">
        <v>474</v>
      </c>
      <c r="F213" s="61">
        <v>0.06</v>
      </c>
      <c r="G213" s="61">
        <v>0</v>
      </c>
      <c r="H213" s="61">
        <v>3</v>
      </c>
      <c r="I213" s="3" t="s">
        <v>996</v>
      </c>
      <c r="J213" s="198"/>
    </row>
    <row r="214" spans="1:10">
      <c r="A214" s="215" t="str">
        <f t="shared" si="3"/>
        <v>貨1LXB</v>
      </c>
      <c r="B214" s="61" t="s">
        <v>1143</v>
      </c>
      <c r="C214" s="61" t="s">
        <v>1202</v>
      </c>
      <c r="D214" s="61" t="s">
        <v>408</v>
      </c>
      <c r="E214" s="61" t="s">
        <v>488</v>
      </c>
      <c r="F214" s="61">
        <v>0.06</v>
      </c>
      <c r="G214" s="61">
        <v>0</v>
      </c>
      <c r="H214" s="61">
        <v>3</v>
      </c>
      <c r="I214" s="3" t="s">
        <v>1145</v>
      </c>
      <c r="J214" s="198"/>
    </row>
    <row r="215" spans="1:10">
      <c r="A215" s="215" t="str">
        <f t="shared" si="3"/>
        <v>貨1LLB</v>
      </c>
      <c r="B215" s="61" t="s">
        <v>1143</v>
      </c>
      <c r="C215" s="61" t="s">
        <v>1202</v>
      </c>
      <c r="D215" s="61" t="s">
        <v>408</v>
      </c>
      <c r="E215" s="61" t="s">
        <v>466</v>
      </c>
      <c r="F215" s="61">
        <v>0.04</v>
      </c>
      <c r="G215" s="61">
        <v>0</v>
      </c>
      <c r="H215" s="61">
        <v>3</v>
      </c>
      <c r="I215" s="3" t="s">
        <v>996</v>
      </c>
      <c r="J215" s="198"/>
    </row>
    <row r="216" spans="1:10">
      <c r="A216" s="215" t="str">
        <f t="shared" si="3"/>
        <v>貨1LYB</v>
      </c>
      <c r="B216" s="61" t="s">
        <v>1143</v>
      </c>
      <c r="C216" s="61" t="s">
        <v>1202</v>
      </c>
      <c r="D216" s="61" t="s">
        <v>408</v>
      </c>
      <c r="E216" s="61" t="s">
        <v>492</v>
      </c>
      <c r="F216" s="61">
        <v>0.04</v>
      </c>
      <c r="G216" s="61">
        <v>0</v>
      </c>
      <c r="H216" s="61">
        <v>3</v>
      </c>
      <c r="I216" s="3" t="s">
        <v>1145</v>
      </c>
      <c r="J216" s="198"/>
    </row>
    <row r="217" spans="1:10">
      <c r="A217" s="215" t="str">
        <f t="shared" si="3"/>
        <v>貨1LUB</v>
      </c>
      <c r="B217" s="61" t="s">
        <v>1143</v>
      </c>
      <c r="C217" s="61" t="s">
        <v>1202</v>
      </c>
      <c r="D217" s="61" t="s">
        <v>408</v>
      </c>
      <c r="E217" s="61" t="s">
        <v>481</v>
      </c>
      <c r="F217" s="61">
        <v>0.02</v>
      </c>
      <c r="G217" s="61">
        <v>0</v>
      </c>
      <c r="H217" s="61">
        <v>3</v>
      </c>
      <c r="I217" s="3" t="s">
        <v>996</v>
      </c>
      <c r="J217" s="198"/>
    </row>
    <row r="218" spans="1:10">
      <c r="A218" s="215" t="str">
        <f t="shared" si="3"/>
        <v>貨1LZB</v>
      </c>
      <c r="B218" s="61" t="s">
        <v>1143</v>
      </c>
      <c r="C218" s="61" t="s">
        <v>1202</v>
      </c>
      <c r="D218" s="61" t="s">
        <v>408</v>
      </c>
      <c r="E218" s="61" t="s">
        <v>496</v>
      </c>
      <c r="F218" s="61">
        <v>0.02</v>
      </c>
      <c r="G218" s="61">
        <v>0</v>
      </c>
      <c r="H218" s="61">
        <v>3</v>
      </c>
      <c r="I218" s="3" t="s">
        <v>1145</v>
      </c>
      <c r="J218" s="198"/>
    </row>
    <row r="219" spans="1:10">
      <c r="A219" s="215" t="str">
        <f t="shared" si="3"/>
        <v>貨1LABE</v>
      </c>
      <c r="B219" s="61" t="s">
        <v>1143</v>
      </c>
      <c r="C219" s="61" t="s">
        <v>1202</v>
      </c>
      <c r="D219" s="61" t="s">
        <v>318</v>
      </c>
      <c r="E219" s="61" t="s">
        <v>816</v>
      </c>
      <c r="F219" s="61">
        <v>0.05</v>
      </c>
      <c r="G219" s="61">
        <v>0</v>
      </c>
      <c r="H219" s="61">
        <v>3</v>
      </c>
      <c r="I219" s="3" t="s">
        <v>996</v>
      </c>
      <c r="J219" s="198"/>
    </row>
    <row r="220" spans="1:10">
      <c r="A220" s="215" t="str">
        <f t="shared" si="3"/>
        <v>貨1LAAE</v>
      </c>
      <c r="B220" s="61" t="s">
        <v>1143</v>
      </c>
      <c r="C220" s="61" t="s">
        <v>1202</v>
      </c>
      <c r="D220" s="197" t="s">
        <v>318</v>
      </c>
      <c r="E220" s="219" t="s">
        <v>812</v>
      </c>
      <c r="F220" s="61">
        <v>2.5000000000000001E-2</v>
      </c>
      <c r="G220" s="61">
        <v>0</v>
      </c>
      <c r="H220" s="61">
        <v>3</v>
      </c>
      <c r="I220" s="3" t="s">
        <v>1145</v>
      </c>
      <c r="J220" s="198"/>
    </row>
    <row r="221" spans="1:10">
      <c r="A221" s="215" t="str">
        <f t="shared" si="3"/>
        <v>貨1LALE</v>
      </c>
      <c r="B221" s="61" t="s">
        <v>1143</v>
      </c>
      <c r="C221" s="61" t="s">
        <v>1202</v>
      </c>
      <c r="D221" s="197" t="s">
        <v>318</v>
      </c>
      <c r="E221" s="219" t="s">
        <v>1146</v>
      </c>
      <c r="F221" s="61">
        <v>1.2500000000000001E-2</v>
      </c>
      <c r="G221" s="61">
        <v>0</v>
      </c>
      <c r="H221" s="61">
        <v>3</v>
      </c>
      <c r="I221" s="3" t="s">
        <v>1147</v>
      </c>
      <c r="J221" s="198"/>
    </row>
    <row r="222" spans="1:10">
      <c r="A222" s="215" t="str">
        <f t="shared" si="3"/>
        <v>貨1LCAE</v>
      </c>
      <c r="B222" s="61" t="s">
        <v>1143</v>
      </c>
      <c r="C222" s="61" t="s">
        <v>1202</v>
      </c>
      <c r="D222" s="61" t="s">
        <v>318</v>
      </c>
      <c r="E222" s="61" t="s">
        <v>319</v>
      </c>
      <c r="F222" s="61">
        <v>2.5000000000000001E-2</v>
      </c>
      <c r="G222" s="61">
        <v>0</v>
      </c>
      <c r="H222" s="61">
        <v>3</v>
      </c>
      <c r="I222" s="3" t="s">
        <v>1145</v>
      </c>
      <c r="J222" s="198"/>
    </row>
    <row r="223" spans="1:10">
      <c r="A223" s="215" t="str">
        <f t="shared" si="3"/>
        <v>貨1LCBE</v>
      </c>
      <c r="B223" s="61" t="s">
        <v>1143</v>
      </c>
      <c r="C223" s="61" t="s">
        <v>1202</v>
      </c>
      <c r="D223" s="61" t="s">
        <v>318</v>
      </c>
      <c r="E223" s="61" t="s">
        <v>320</v>
      </c>
      <c r="F223" s="61">
        <v>2.5000000000000001E-2</v>
      </c>
      <c r="G223" s="61">
        <v>0</v>
      </c>
      <c r="H223" s="61">
        <v>3</v>
      </c>
      <c r="I223" s="3" t="s">
        <v>1148</v>
      </c>
      <c r="J223" s="198"/>
    </row>
    <row r="224" spans="1:10">
      <c r="A224" s="215" t="str">
        <f t="shared" si="3"/>
        <v>貨1LCLE</v>
      </c>
      <c r="B224" s="61" t="s">
        <v>1143</v>
      </c>
      <c r="C224" s="61" t="s">
        <v>1202</v>
      </c>
      <c r="D224" s="61" t="s">
        <v>318</v>
      </c>
      <c r="E224" s="61" t="s">
        <v>1149</v>
      </c>
      <c r="F224" s="61">
        <v>2.5000000000000001E-2</v>
      </c>
      <c r="G224" s="61">
        <v>0</v>
      </c>
      <c r="H224" s="61">
        <v>3</v>
      </c>
      <c r="I224" s="3" t="s">
        <v>1147</v>
      </c>
      <c r="J224" s="198"/>
    </row>
    <row r="225" spans="1:10">
      <c r="A225" s="215" t="str">
        <f t="shared" si="3"/>
        <v>貨1LDAE</v>
      </c>
      <c r="B225" s="61" t="s">
        <v>1143</v>
      </c>
      <c r="C225" s="61" t="s">
        <v>1202</v>
      </c>
      <c r="D225" s="61" t="s">
        <v>318</v>
      </c>
      <c r="E225" s="61" t="s">
        <v>321</v>
      </c>
      <c r="F225" s="61">
        <v>1.2500000000000001E-2</v>
      </c>
      <c r="G225" s="61">
        <v>0</v>
      </c>
      <c r="H225" s="61">
        <v>3</v>
      </c>
      <c r="I225" s="3" t="s">
        <v>1145</v>
      </c>
      <c r="J225" s="198"/>
    </row>
    <row r="226" spans="1:10">
      <c r="A226" s="215" t="str">
        <f t="shared" si="3"/>
        <v>貨1LDBE</v>
      </c>
      <c r="B226" s="61" t="s">
        <v>1143</v>
      </c>
      <c r="C226" s="61" t="s">
        <v>1202</v>
      </c>
      <c r="D226" s="61" t="s">
        <v>318</v>
      </c>
      <c r="E226" s="61" t="s">
        <v>322</v>
      </c>
      <c r="F226" s="61">
        <v>1.2500000000000001E-2</v>
      </c>
      <c r="G226" s="61">
        <v>0</v>
      </c>
      <c r="H226" s="61">
        <v>3</v>
      </c>
      <c r="I226" s="3" t="s">
        <v>995</v>
      </c>
      <c r="J226" s="198"/>
    </row>
    <row r="227" spans="1:10">
      <c r="A227" s="215" t="str">
        <f t="shared" si="3"/>
        <v>貨1LDLE</v>
      </c>
      <c r="B227" s="61" t="s">
        <v>1143</v>
      </c>
      <c r="C227" s="61" t="s">
        <v>1202</v>
      </c>
      <c r="D227" s="61" t="s">
        <v>318</v>
      </c>
      <c r="E227" s="61" t="s">
        <v>1150</v>
      </c>
      <c r="F227" s="61">
        <v>1.2500000000000001E-2</v>
      </c>
      <c r="G227" s="61">
        <v>0</v>
      </c>
      <c r="H227" s="61">
        <v>3</v>
      </c>
      <c r="I227" s="3" t="s">
        <v>1147</v>
      </c>
      <c r="J227" s="198"/>
    </row>
    <row r="228" spans="1:10">
      <c r="A228" s="215" t="str">
        <f t="shared" si="3"/>
        <v>貨1LLBE</v>
      </c>
      <c r="B228" s="61" t="s">
        <v>1143</v>
      </c>
      <c r="C228" s="61" t="s">
        <v>1202</v>
      </c>
      <c r="D228" s="61" t="s">
        <v>697</v>
      </c>
      <c r="E228" s="61" t="s">
        <v>699</v>
      </c>
      <c r="F228" s="61">
        <v>0.05</v>
      </c>
      <c r="G228" s="61">
        <v>0</v>
      </c>
      <c r="H228" s="61">
        <v>3</v>
      </c>
      <c r="I228" s="3" t="s">
        <v>996</v>
      </c>
      <c r="J228" s="198"/>
    </row>
    <row r="229" spans="1:10">
      <c r="A229" s="215" t="str">
        <f t="shared" si="3"/>
        <v>貨1LLAE</v>
      </c>
      <c r="B229" s="61" t="s">
        <v>1143</v>
      </c>
      <c r="C229" s="61" t="s">
        <v>1202</v>
      </c>
      <c r="D229" s="61" t="s">
        <v>697</v>
      </c>
      <c r="E229" s="61" t="s">
        <v>700</v>
      </c>
      <c r="F229" s="61">
        <v>2.5000000000000001E-2</v>
      </c>
      <c r="G229" s="61">
        <v>0</v>
      </c>
      <c r="H229" s="61">
        <v>3</v>
      </c>
      <c r="I229" s="3" t="s">
        <v>1145</v>
      </c>
      <c r="J229" s="198"/>
    </row>
    <row r="230" spans="1:10">
      <c r="A230" s="215" t="str">
        <f t="shared" si="3"/>
        <v>貨1LLLE</v>
      </c>
      <c r="B230" s="61" t="s">
        <v>1143</v>
      </c>
      <c r="C230" s="61" t="s">
        <v>1202</v>
      </c>
      <c r="D230" s="61" t="s">
        <v>697</v>
      </c>
      <c r="E230" s="61" t="s">
        <v>1151</v>
      </c>
      <c r="F230" s="61">
        <v>1.2500000000000001E-2</v>
      </c>
      <c r="G230" s="61">
        <v>0</v>
      </c>
      <c r="H230" s="61">
        <v>3</v>
      </c>
      <c r="I230" s="3" t="s">
        <v>1147</v>
      </c>
      <c r="J230" s="198"/>
    </row>
    <row r="231" spans="1:10">
      <c r="A231" s="215" t="str">
        <f t="shared" si="3"/>
        <v>貨1LMBE</v>
      </c>
      <c r="B231" s="61" t="s">
        <v>1143</v>
      </c>
      <c r="C231" s="61" t="s">
        <v>1202</v>
      </c>
      <c r="D231" s="61" t="s">
        <v>697</v>
      </c>
      <c r="E231" s="61" t="s">
        <v>701</v>
      </c>
      <c r="F231" s="61">
        <v>2.5000000000000001E-2</v>
      </c>
      <c r="G231" s="61">
        <v>0</v>
      </c>
      <c r="H231" s="61">
        <v>3</v>
      </c>
      <c r="I231" s="3" t="s">
        <v>1148</v>
      </c>
      <c r="J231" s="198"/>
    </row>
    <row r="232" spans="1:10">
      <c r="A232" s="215" t="str">
        <f t="shared" si="3"/>
        <v>貨1LMAE</v>
      </c>
      <c r="B232" s="61" t="s">
        <v>1143</v>
      </c>
      <c r="C232" s="61" t="s">
        <v>1202</v>
      </c>
      <c r="D232" s="61" t="s">
        <v>697</v>
      </c>
      <c r="E232" s="61" t="s">
        <v>702</v>
      </c>
      <c r="F232" s="61">
        <v>2.5000000000000001E-2</v>
      </c>
      <c r="G232" s="61">
        <v>0</v>
      </c>
      <c r="H232" s="61">
        <v>3</v>
      </c>
      <c r="I232" s="3" t="s">
        <v>1145</v>
      </c>
      <c r="J232" s="198"/>
    </row>
    <row r="233" spans="1:10">
      <c r="A233" s="215" t="str">
        <f t="shared" si="3"/>
        <v>貨1LMLE</v>
      </c>
      <c r="B233" s="61" t="s">
        <v>1143</v>
      </c>
      <c r="C233" s="61" t="s">
        <v>1202</v>
      </c>
      <c r="D233" s="61" t="s">
        <v>697</v>
      </c>
      <c r="E233" s="61" t="s">
        <v>1152</v>
      </c>
      <c r="F233" s="61">
        <v>2.5000000000000001E-2</v>
      </c>
      <c r="G233" s="61">
        <v>0</v>
      </c>
      <c r="H233" s="61">
        <v>3</v>
      </c>
      <c r="I233" s="3" t="s">
        <v>1147</v>
      </c>
      <c r="J233" s="198"/>
    </row>
    <row r="234" spans="1:10">
      <c r="A234" s="215" t="str">
        <f t="shared" si="3"/>
        <v>貨1LRBE</v>
      </c>
      <c r="B234" s="61" t="s">
        <v>1143</v>
      </c>
      <c r="C234" s="61" t="s">
        <v>1202</v>
      </c>
      <c r="D234" s="61" t="s">
        <v>697</v>
      </c>
      <c r="E234" s="61" t="s">
        <v>703</v>
      </c>
      <c r="F234" s="61">
        <v>1.2500000000000001E-2</v>
      </c>
      <c r="G234" s="61">
        <v>0</v>
      </c>
      <c r="H234" s="61">
        <v>3</v>
      </c>
      <c r="I234" s="3" t="s">
        <v>995</v>
      </c>
      <c r="J234" s="198"/>
    </row>
    <row r="235" spans="1:10">
      <c r="A235" s="215" t="str">
        <f t="shared" si="3"/>
        <v>貨1LRAE</v>
      </c>
      <c r="B235" s="61" t="s">
        <v>1143</v>
      </c>
      <c r="C235" s="61" t="s">
        <v>1202</v>
      </c>
      <c r="D235" s="61" t="s">
        <v>697</v>
      </c>
      <c r="E235" s="61" t="s">
        <v>704</v>
      </c>
      <c r="F235" s="61">
        <v>1.2500000000000001E-2</v>
      </c>
      <c r="G235" s="61">
        <v>0</v>
      </c>
      <c r="H235" s="61">
        <v>3</v>
      </c>
      <c r="I235" s="3" t="s">
        <v>1145</v>
      </c>
      <c r="J235" s="198"/>
    </row>
    <row r="236" spans="1:10">
      <c r="A236" s="215" t="str">
        <f t="shared" si="3"/>
        <v>貨1LRLE</v>
      </c>
      <c r="B236" s="61" t="s">
        <v>1143</v>
      </c>
      <c r="C236" s="61" t="s">
        <v>1202</v>
      </c>
      <c r="D236" s="61" t="s">
        <v>697</v>
      </c>
      <c r="E236" s="61" t="s">
        <v>1153</v>
      </c>
      <c r="F236" s="61">
        <v>1.2500000000000001E-2</v>
      </c>
      <c r="G236" s="61">
        <v>0</v>
      </c>
      <c r="H236" s="61">
        <v>3</v>
      </c>
      <c r="I236" s="3" t="s">
        <v>1147</v>
      </c>
      <c r="J236" s="198"/>
    </row>
    <row r="237" spans="1:10">
      <c r="A237" s="215" t="str">
        <f t="shared" si="3"/>
        <v>貨1LQBE</v>
      </c>
      <c r="B237" s="61" t="s">
        <v>1143</v>
      </c>
      <c r="C237" s="61" t="s">
        <v>1202</v>
      </c>
      <c r="D237" s="61" t="s">
        <v>697</v>
      </c>
      <c r="E237" s="61" t="s">
        <v>1029</v>
      </c>
      <c r="F237" s="61">
        <v>4.4999999999999998E-2</v>
      </c>
      <c r="G237" s="61">
        <v>0</v>
      </c>
      <c r="H237" s="61">
        <v>3</v>
      </c>
      <c r="I237" s="3" t="s">
        <v>996</v>
      </c>
      <c r="J237" s="198"/>
    </row>
    <row r="238" spans="1:10">
      <c r="A238" s="215" t="str">
        <f t="shared" si="3"/>
        <v>貨1LQAE</v>
      </c>
      <c r="B238" s="61" t="s">
        <v>1143</v>
      </c>
      <c r="C238" s="61" t="s">
        <v>1202</v>
      </c>
      <c r="D238" s="61" t="s">
        <v>697</v>
      </c>
      <c r="E238" s="61" t="s">
        <v>1025</v>
      </c>
      <c r="F238" s="61">
        <v>4.4999999999999998E-2</v>
      </c>
      <c r="G238" s="61">
        <v>0</v>
      </c>
      <c r="H238" s="61">
        <v>3</v>
      </c>
      <c r="I238" s="3" t="s">
        <v>1145</v>
      </c>
      <c r="J238" s="198"/>
    </row>
    <row r="239" spans="1:10">
      <c r="A239" s="215" t="str">
        <f t="shared" si="3"/>
        <v>貨1LQLE</v>
      </c>
      <c r="B239" s="61" t="s">
        <v>1143</v>
      </c>
      <c r="C239" s="61" t="s">
        <v>1202</v>
      </c>
      <c r="D239" s="61" t="s">
        <v>697</v>
      </c>
      <c r="E239" s="61" t="s">
        <v>1154</v>
      </c>
      <c r="F239" s="61">
        <v>4.4999999999999998E-2</v>
      </c>
      <c r="G239" s="61">
        <v>0</v>
      </c>
      <c r="H239" s="61">
        <v>3</v>
      </c>
      <c r="I239" s="3" t="s">
        <v>1147</v>
      </c>
      <c r="J239" s="198"/>
    </row>
    <row r="240" spans="1:10">
      <c r="A240" s="215" t="str">
        <f t="shared" si="3"/>
        <v>貨1L3BE</v>
      </c>
      <c r="B240" s="61" t="s">
        <v>1143</v>
      </c>
      <c r="C240" s="61" t="s">
        <v>1202</v>
      </c>
      <c r="D240" s="61" t="s">
        <v>1155</v>
      </c>
      <c r="E240" s="61" t="s">
        <v>1156</v>
      </c>
      <c r="F240" s="61">
        <v>0.05</v>
      </c>
      <c r="G240" s="61">
        <v>0</v>
      </c>
      <c r="H240" s="61">
        <v>3</v>
      </c>
      <c r="I240" s="3" t="s">
        <v>996</v>
      </c>
      <c r="J240" s="198"/>
    </row>
    <row r="241" spans="1:10">
      <c r="A241" s="215" t="str">
        <f t="shared" si="3"/>
        <v>貨1L3AE</v>
      </c>
      <c r="B241" s="61" t="s">
        <v>1143</v>
      </c>
      <c r="C241" s="61" t="s">
        <v>1202</v>
      </c>
      <c r="D241" s="61" t="s">
        <v>1155</v>
      </c>
      <c r="E241" s="61" t="s">
        <v>1157</v>
      </c>
      <c r="F241" s="61">
        <v>2.5000000000000001E-2</v>
      </c>
      <c r="G241" s="61">
        <v>0</v>
      </c>
      <c r="H241" s="61">
        <v>3</v>
      </c>
      <c r="I241" s="3" t="s">
        <v>1145</v>
      </c>
      <c r="J241" s="198"/>
    </row>
    <row r="242" spans="1:10">
      <c r="A242" s="215" t="str">
        <f t="shared" si="3"/>
        <v>貨1L3LE</v>
      </c>
      <c r="B242" s="61" t="s">
        <v>1143</v>
      </c>
      <c r="C242" s="61" t="s">
        <v>1202</v>
      </c>
      <c r="D242" s="61" t="s">
        <v>1155</v>
      </c>
      <c r="E242" s="61" t="s">
        <v>1158</v>
      </c>
      <c r="F242" s="61">
        <v>1.2500000000000001E-2</v>
      </c>
      <c r="G242" s="61">
        <v>0</v>
      </c>
      <c r="H242" s="61">
        <v>3</v>
      </c>
      <c r="I242" s="3" t="s">
        <v>1147</v>
      </c>
      <c r="J242" s="198"/>
    </row>
    <row r="243" spans="1:10">
      <c r="A243" s="215" t="str">
        <f t="shared" si="3"/>
        <v>貨1L4BE</v>
      </c>
      <c r="B243" s="61" t="s">
        <v>1143</v>
      </c>
      <c r="C243" s="61" t="s">
        <v>1202</v>
      </c>
      <c r="D243" s="61" t="s">
        <v>1155</v>
      </c>
      <c r="E243" s="61" t="s">
        <v>1159</v>
      </c>
      <c r="F243" s="61">
        <v>3.7499999999999999E-2</v>
      </c>
      <c r="G243" s="61">
        <v>0</v>
      </c>
      <c r="H243" s="61">
        <v>3</v>
      </c>
      <c r="I243" s="3" t="s">
        <v>1148</v>
      </c>
      <c r="J243" s="198"/>
    </row>
    <row r="244" spans="1:10">
      <c r="A244" s="215" t="str">
        <f t="shared" si="3"/>
        <v>貨1L4AE</v>
      </c>
      <c r="B244" s="61" t="s">
        <v>1143</v>
      </c>
      <c r="C244" s="61" t="s">
        <v>1202</v>
      </c>
      <c r="D244" s="61" t="s">
        <v>1155</v>
      </c>
      <c r="E244" s="61" t="s">
        <v>1160</v>
      </c>
      <c r="F244" s="61">
        <v>3.7499999999999999E-2</v>
      </c>
      <c r="G244" s="61">
        <v>0</v>
      </c>
      <c r="H244" s="61">
        <v>3</v>
      </c>
      <c r="I244" s="3" t="s">
        <v>1145</v>
      </c>
      <c r="J244" s="198"/>
    </row>
    <row r="245" spans="1:10">
      <c r="A245" s="215" t="str">
        <f t="shared" si="3"/>
        <v>貨1L4LE</v>
      </c>
      <c r="B245" s="61" t="s">
        <v>1143</v>
      </c>
      <c r="C245" s="61" t="s">
        <v>1202</v>
      </c>
      <c r="D245" s="61" t="s">
        <v>1155</v>
      </c>
      <c r="E245" s="61" t="s">
        <v>1161</v>
      </c>
      <c r="F245" s="61">
        <v>3.7499999999999999E-2</v>
      </c>
      <c r="G245" s="61">
        <v>0</v>
      </c>
      <c r="H245" s="61">
        <v>3</v>
      </c>
      <c r="I245" s="3" t="s">
        <v>1147</v>
      </c>
      <c r="J245" s="198"/>
    </row>
    <row r="246" spans="1:10">
      <c r="A246" s="215" t="str">
        <f t="shared" si="3"/>
        <v>貨1L5BE</v>
      </c>
      <c r="B246" s="61" t="s">
        <v>1143</v>
      </c>
      <c r="C246" s="61" t="s">
        <v>1202</v>
      </c>
      <c r="D246" s="61" t="s">
        <v>1155</v>
      </c>
      <c r="E246" s="61" t="s">
        <v>1162</v>
      </c>
      <c r="F246" s="61">
        <v>2.5000000000000001E-2</v>
      </c>
      <c r="G246" s="61">
        <v>0</v>
      </c>
      <c r="H246" s="61">
        <v>3</v>
      </c>
      <c r="I246" s="3" t="s">
        <v>995</v>
      </c>
      <c r="J246" s="198"/>
    </row>
    <row r="247" spans="1:10">
      <c r="A247" s="215" t="str">
        <f t="shared" si="3"/>
        <v>貨1L5AE</v>
      </c>
      <c r="B247" s="61" t="s">
        <v>1143</v>
      </c>
      <c r="C247" s="61" t="s">
        <v>1202</v>
      </c>
      <c r="D247" s="61" t="s">
        <v>1155</v>
      </c>
      <c r="E247" s="61" t="s">
        <v>1163</v>
      </c>
      <c r="F247" s="61">
        <v>2.5000000000000001E-2</v>
      </c>
      <c r="G247" s="61">
        <v>0</v>
      </c>
      <c r="H247" s="61">
        <v>3</v>
      </c>
      <c r="I247" s="3" t="s">
        <v>1145</v>
      </c>
      <c r="J247" s="198"/>
    </row>
    <row r="248" spans="1:10">
      <c r="A248" s="215" t="str">
        <f t="shared" si="3"/>
        <v>貨1L5LE</v>
      </c>
      <c r="B248" s="61" t="s">
        <v>1143</v>
      </c>
      <c r="C248" s="61" t="s">
        <v>1202</v>
      </c>
      <c r="D248" s="61" t="s">
        <v>1155</v>
      </c>
      <c r="E248" s="61" t="s">
        <v>1164</v>
      </c>
      <c r="F248" s="61">
        <v>2.5000000000000001E-2</v>
      </c>
      <c r="G248" s="61">
        <v>0</v>
      </c>
      <c r="H248" s="61">
        <v>3</v>
      </c>
      <c r="I248" s="3" t="s">
        <v>1147</v>
      </c>
      <c r="J248" s="198"/>
    </row>
    <row r="249" spans="1:10">
      <c r="A249" s="215" t="str">
        <f t="shared" si="3"/>
        <v>貨1L6BE</v>
      </c>
      <c r="B249" s="61" t="s">
        <v>1143</v>
      </c>
      <c r="C249" s="61" t="s">
        <v>1202</v>
      </c>
      <c r="D249" s="61" t="s">
        <v>1155</v>
      </c>
      <c r="E249" s="61" t="s">
        <v>1165</v>
      </c>
      <c r="F249" s="61">
        <v>1.2500000000000001E-2</v>
      </c>
      <c r="G249" s="61">
        <v>0</v>
      </c>
      <c r="H249" s="61">
        <v>3</v>
      </c>
      <c r="I249" s="3" t="s">
        <v>1166</v>
      </c>
      <c r="J249" s="198"/>
    </row>
    <row r="250" spans="1:10">
      <c r="A250" s="215" t="str">
        <f t="shared" si="3"/>
        <v>貨1L6AE</v>
      </c>
      <c r="B250" s="61" t="s">
        <v>1143</v>
      </c>
      <c r="C250" s="61" t="s">
        <v>1202</v>
      </c>
      <c r="D250" s="61" t="s">
        <v>1155</v>
      </c>
      <c r="E250" s="61" t="s">
        <v>1167</v>
      </c>
      <c r="F250" s="61">
        <v>1.2500000000000001E-2</v>
      </c>
      <c r="G250" s="61">
        <v>0</v>
      </c>
      <c r="H250" s="61">
        <v>3</v>
      </c>
      <c r="I250" s="3" t="s">
        <v>1145</v>
      </c>
      <c r="J250" s="198"/>
    </row>
    <row r="251" spans="1:10">
      <c r="A251" s="215" t="str">
        <f t="shared" si="3"/>
        <v>貨1L6LE</v>
      </c>
      <c r="B251" s="61" t="s">
        <v>1143</v>
      </c>
      <c r="C251" s="61" t="s">
        <v>1202</v>
      </c>
      <c r="D251" s="61" t="s">
        <v>1155</v>
      </c>
      <c r="E251" s="61" t="s">
        <v>1168</v>
      </c>
      <c r="F251" s="61">
        <v>1.2500000000000001E-2</v>
      </c>
      <c r="G251" s="61">
        <v>0</v>
      </c>
      <c r="H251" s="61">
        <v>3</v>
      </c>
      <c r="I251" s="3" t="s">
        <v>1147</v>
      </c>
      <c r="J251" s="198"/>
    </row>
    <row r="252" spans="1:10">
      <c r="A252" s="316" t="str">
        <f t="shared" si="3"/>
        <v>貨1LBAE</v>
      </c>
      <c r="B252" s="61" t="s">
        <v>1476</v>
      </c>
      <c r="C252" s="61" t="s">
        <v>1496</v>
      </c>
      <c r="D252" s="61" t="s">
        <v>318</v>
      </c>
      <c r="E252" s="61" t="s">
        <v>1478</v>
      </c>
      <c r="F252" s="61">
        <v>4.4999999999999998E-2</v>
      </c>
      <c r="G252" s="61">
        <v>0</v>
      </c>
      <c r="H252" s="61">
        <v>3</v>
      </c>
      <c r="I252" s="3" t="s">
        <v>1145</v>
      </c>
      <c r="J252" s="198"/>
    </row>
    <row r="253" spans="1:10">
      <c r="A253" s="316" t="str">
        <f t="shared" si="3"/>
        <v>貨1LBBE</v>
      </c>
      <c r="B253" s="61" t="s">
        <v>1476</v>
      </c>
      <c r="C253" s="61" t="s">
        <v>1496</v>
      </c>
      <c r="D253" s="61" t="s">
        <v>318</v>
      </c>
      <c r="E253" s="61" t="s">
        <v>1479</v>
      </c>
      <c r="F253" s="61">
        <v>4.4999999999999998E-2</v>
      </c>
      <c r="G253" s="61">
        <v>0</v>
      </c>
      <c r="H253" s="61">
        <v>3</v>
      </c>
      <c r="I253" s="3" t="s">
        <v>996</v>
      </c>
      <c r="J253" s="198"/>
    </row>
    <row r="254" spans="1:10">
      <c r="A254" s="316" t="str">
        <f t="shared" si="3"/>
        <v>貨1LNAE</v>
      </c>
      <c r="B254" s="61" t="s">
        <v>1476</v>
      </c>
      <c r="C254" s="61" t="s">
        <v>1496</v>
      </c>
      <c r="D254" s="61" t="s">
        <v>318</v>
      </c>
      <c r="E254" s="61" t="s">
        <v>1480</v>
      </c>
      <c r="F254" s="61">
        <v>4.4999999999999998E-2</v>
      </c>
      <c r="G254" s="61">
        <v>0</v>
      </c>
      <c r="H254" s="61">
        <v>3</v>
      </c>
      <c r="I254" s="3" t="s">
        <v>1145</v>
      </c>
      <c r="J254" s="198"/>
    </row>
    <row r="255" spans="1:10">
      <c r="A255" s="316" t="str">
        <f t="shared" si="3"/>
        <v>貨1LNBE</v>
      </c>
      <c r="B255" s="61" t="s">
        <v>1476</v>
      </c>
      <c r="C255" s="61" t="s">
        <v>1496</v>
      </c>
      <c r="D255" s="61" t="s">
        <v>318</v>
      </c>
      <c r="E255" s="61" t="s">
        <v>1481</v>
      </c>
      <c r="F255" s="61">
        <v>4.4999999999999998E-2</v>
      </c>
      <c r="G255" s="61">
        <v>0</v>
      </c>
      <c r="H255" s="61">
        <v>3</v>
      </c>
      <c r="I255" s="3" t="s">
        <v>996</v>
      </c>
      <c r="J255" s="198"/>
    </row>
    <row r="256" spans="1:10">
      <c r="A256" s="215" t="str">
        <f t="shared" si="3"/>
        <v>貨2L-</v>
      </c>
      <c r="B256" s="61" t="s">
        <v>1169</v>
      </c>
      <c r="C256" s="61" t="s">
        <v>1203</v>
      </c>
      <c r="D256" s="61" t="s">
        <v>208</v>
      </c>
      <c r="E256" s="61" t="s">
        <v>209</v>
      </c>
      <c r="F256" s="61">
        <v>2.1800000000000002</v>
      </c>
      <c r="G256" s="61">
        <v>0</v>
      </c>
      <c r="H256" s="61">
        <v>3</v>
      </c>
      <c r="I256" s="3" t="s">
        <v>996</v>
      </c>
      <c r="J256" s="198"/>
    </row>
    <row r="257" spans="1:10">
      <c r="A257" s="215" t="str">
        <f t="shared" si="3"/>
        <v>貨2LH</v>
      </c>
      <c r="B257" s="61" t="s">
        <v>1169</v>
      </c>
      <c r="C257" s="61" t="s">
        <v>1203</v>
      </c>
      <c r="D257" s="61" t="s">
        <v>211</v>
      </c>
      <c r="E257" s="61" t="s">
        <v>212</v>
      </c>
      <c r="F257" s="61">
        <v>1.8</v>
      </c>
      <c r="G257" s="61">
        <v>0</v>
      </c>
      <c r="H257" s="61">
        <v>3</v>
      </c>
      <c r="I257" s="3" t="s">
        <v>996</v>
      </c>
      <c r="J257" s="198"/>
    </row>
    <row r="258" spans="1:10">
      <c r="A258" s="215" t="str">
        <f t="shared" si="3"/>
        <v>貨2LJ</v>
      </c>
      <c r="B258" s="61" t="s">
        <v>1169</v>
      </c>
      <c r="C258" s="61" t="s">
        <v>1203</v>
      </c>
      <c r="D258" s="197" t="s">
        <v>213</v>
      </c>
      <c r="E258" s="219" t="s">
        <v>400</v>
      </c>
      <c r="F258" s="61">
        <v>1.2</v>
      </c>
      <c r="G258" s="61">
        <v>0</v>
      </c>
      <c r="H258" s="61">
        <v>3</v>
      </c>
      <c r="I258" s="3" t="s">
        <v>996</v>
      </c>
      <c r="J258" s="198"/>
    </row>
    <row r="259" spans="1:10">
      <c r="A259" s="215" t="str">
        <f t="shared" si="3"/>
        <v>貨2LL</v>
      </c>
      <c r="B259" s="61" t="s">
        <v>1169</v>
      </c>
      <c r="C259" s="61" t="s">
        <v>1203</v>
      </c>
      <c r="D259" s="197" t="s">
        <v>402</v>
      </c>
      <c r="E259" s="219" t="s">
        <v>403</v>
      </c>
      <c r="F259" s="61">
        <v>0.9</v>
      </c>
      <c r="G259" s="61">
        <v>0</v>
      </c>
      <c r="H259" s="61">
        <v>3</v>
      </c>
      <c r="I259" s="3" t="s">
        <v>996</v>
      </c>
      <c r="J259" s="198"/>
    </row>
    <row r="260" spans="1:10">
      <c r="A260" s="215" t="str">
        <f t="shared" si="3"/>
        <v>貨2LT</v>
      </c>
      <c r="B260" s="61" t="s">
        <v>1169</v>
      </c>
      <c r="C260" s="61" t="s">
        <v>1203</v>
      </c>
      <c r="D260" s="61" t="s">
        <v>411</v>
      </c>
      <c r="E260" s="61" t="s">
        <v>412</v>
      </c>
      <c r="F260" s="61">
        <v>0.7</v>
      </c>
      <c r="G260" s="61">
        <v>0</v>
      </c>
      <c r="H260" s="61">
        <v>3</v>
      </c>
      <c r="I260" s="3" t="s">
        <v>996</v>
      </c>
      <c r="J260" s="198"/>
    </row>
    <row r="261" spans="1:10">
      <c r="A261" s="215" t="str">
        <f t="shared" si="3"/>
        <v>貨2LGA</v>
      </c>
      <c r="B261" s="61" t="s">
        <v>1169</v>
      </c>
      <c r="C261" s="61" t="s">
        <v>1203</v>
      </c>
      <c r="D261" s="61" t="s">
        <v>328</v>
      </c>
      <c r="E261" s="61" t="s">
        <v>445</v>
      </c>
      <c r="F261" s="61">
        <v>0.4</v>
      </c>
      <c r="G261" s="61">
        <v>0</v>
      </c>
      <c r="H261" s="61">
        <v>3</v>
      </c>
      <c r="I261" s="3" t="s">
        <v>996</v>
      </c>
      <c r="J261" s="198"/>
    </row>
    <row r="262" spans="1:10">
      <c r="A262" s="215" t="str">
        <f t="shared" si="3"/>
        <v>貨2LGC</v>
      </c>
      <c r="B262" s="61" t="s">
        <v>1169</v>
      </c>
      <c r="C262" s="61" t="s">
        <v>1203</v>
      </c>
      <c r="D262" s="61" t="s">
        <v>328</v>
      </c>
      <c r="E262" s="61" t="s">
        <v>447</v>
      </c>
      <c r="F262" s="61">
        <v>0.4</v>
      </c>
      <c r="G262" s="61">
        <v>0</v>
      </c>
      <c r="H262" s="61">
        <v>3</v>
      </c>
      <c r="I262" s="3" t="s">
        <v>996</v>
      </c>
      <c r="J262" s="198"/>
    </row>
    <row r="263" spans="1:10">
      <c r="A263" s="215" t="str">
        <f t="shared" si="3"/>
        <v>貨2LHG</v>
      </c>
      <c r="B263" s="61" t="s">
        <v>1169</v>
      </c>
      <c r="C263" s="61" t="s">
        <v>1203</v>
      </c>
      <c r="D263" s="61" t="s">
        <v>328</v>
      </c>
      <c r="E263" s="61" t="s">
        <v>455</v>
      </c>
      <c r="F263" s="61">
        <v>0.2</v>
      </c>
      <c r="G263" s="61">
        <v>0</v>
      </c>
      <c r="H263" s="61">
        <v>3</v>
      </c>
      <c r="I263" s="3" t="s">
        <v>1145</v>
      </c>
      <c r="J263" s="198"/>
    </row>
    <row r="264" spans="1:10">
      <c r="A264" s="215" t="str">
        <f t="shared" si="3"/>
        <v>貨2LGK</v>
      </c>
      <c r="B264" s="61" t="s">
        <v>1169</v>
      </c>
      <c r="C264" s="61" t="s">
        <v>1203</v>
      </c>
      <c r="D264" s="61" t="s">
        <v>414</v>
      </c>
      <c r="E264" s="61" t="s">
        <v>453</v>
      </c>
      <c r="F264" s="61">
        <v>0.13</v>
      </c>
      <c r="G264" s="61">
        <v>0</v>
      </c>
      <c r="H264" s="61">
        <v>3</v>
      </c>
      <c r="I264" s="3" t="s">
        <v>996</v>
      </c>
      <c r="J264" s="198"/>
    </row>
    <row r="265" spans="1:10">
      <c r="A265" s="215" t="str">
        <f t="shared" si="3"/>
        <v>貨2LHQ</v>
      </c>
      <c r="B265" s="61" t="s">
        <v>1169</v>
      </c>
      <c r="C265" s="61" t="s">
        <v>1203</v>
      </c>
      <c r="D265" s="61" t="s">
        <v>414</v>
      </c>
      <c r="E265" s="61" t="s">
        <v>463</v>
      </c>
      <c r="F265" s="61">
        <v>6.5000000000000002E-2</v>
      </c>
      <c r="G265" s="61">
        <v>0</v>
      </c>
      <c r="H265" s="61">
        <v>3</v>
      </c>
      <c r="I265" s="3" t="s">
        <v>1145</v>
      </c>
      <c r="J265" s="198"/>
    </row>
    <row r="266" spans="1:10">
      <c r="A266" s="215" t="str">
        <f t="shared" si="3"/>
        <v>貨2LTC</v>
      </c>
      <c r="B266" s="61" t="s">
        <v>1169</v>
      </c>
      <c r="C266" s="61" t="s">
        <v>1203</v>
      </c>
      <c r="D266" s="61" t="s">
        <v>414</v>
      </c>
      <c r="E266" s="61" t="s">
        <v>475</v>
      </c>
      <c r="F266" s="61">
        <v>9.7500000000000003E-2</v>
      </c>
      <c r="G266" s="61">
        <v>0</v>
      </c>
      <c r="H266" s="61">
        <v>3</v>
      </c>
      <c r="I266" s="3" t="s">
        <v>996</v>
      </c>
      <c r="J266" s="198"/>
    </row>
    <row r="267" spans="1:10">
      <c r="A267" s="215" t="str">
        <f t="shared" si="3"/>
        <v>貨2LXC</v>
      </c>
      <c r="B267" s="61" t="s">
        <v>1169</v>
      </c>
      <c r="C267" s="61" t="s">
        <v>1203</v>
      </c>
      <c r="D267" s="61" t="s">
        <v>414</v>
      </c>
      <c r="E267" s="61" t="s">
        <v>489</v>
      </c>
      <c r="F267" s="61">
        <v>9.7500000000000003E-2</v>
      </c>
      <c r="G267" s="61">
        <v>0</v>
      </c>
      <c r="H267" s="61">
        <v>3</v>
      </c>
      <c r="I267" s="3" t="s">
        <v>1145</v>
      </c>
      <c r="J267" s="198"/>
    </row>
    <row r="268" spans="1:10">
      <c r="A268" s="215" t="str">
        <f t="shared" si="3"/>
        <v>貨2LLC</v>
      </c>
      <c r="B268" s="61" t="s">
        <v>1169</v>
      </c>
      <c r="C268" s="61" t="s">
        <v>1203</v>
      </c>
      <c r="D268" s="61" t="s">
        <v>414</v>
      </c>
      <c r="E268" s="61" t="s">
        <v>467</v>
      </c>
      <c r="F268" s="61">
        <v>6.5000000000000002E-2</v>
      </c>
      <c r="G268" s="61">
        <v>0</v>
      </c>
      <c r="H268" s="61">
        <v>3</v>
      </c>
      <c r="I268" s="3" t="s">
        <v>996</v>
      </c>
      <c r="J268" s="198"/>
    </row>
    <row r="269" spans="1:10">
      <c r="A269" s="215" t="str">
        <f t="shared" si="3"/>
        <v>貨2LYC</v>
      </c>
      <c r="B269" s="61" t="s">
        <v>1169</v>
      </c>
      <c r="C269" s="61" t="s">
        <v>1203</v>
      </c>
      <c r="D269" s="61" t="s">
        <v>414</v>
      </c>
      <c r="E269" s="61" t="s">
        <v>493</v>
      </c>
      <c r="F269" s="61">
        <v>6.5000000000000002E-2</v>
      </c>
      <c r="G269" s="61">
        <v>0</v>
      </c>
      <c r="H269" s="61">
        <v>3</v>
      </c>
      <c r="I269" s="3" t="s">
        <v>1145</v>
      </c>
      <c r="J269" s="198"/>
    </row>
    <row r="270" spans="1:10">
      <c r="A270" s="215" t="str">
        <f t="shared" si="3"/>
        <v>貨2LUC</v>
      </c>
      <c r="B270" s="61" t="s">
        <v>1169</v>
      </c>
      <c r="C270" s="61" t="s">
        <v>1203</v>
      </c>
      <c r="D270" s="61" t="s">
        <v>414</v>
      </c>
      <c r="E270" s="61" t="s">
        <v>482</v>
      </c>
      <c r="F270" s="61">
        <v>3.2500000000000001E-2</v>
      </c>
      <c r="G270" s="61">
        <v>0</v>
      </c>
      <c r="H270" s="61">
        <v>3</v>
      </c>
      <c r="I270" s="3" t="s">
        <v>996</v>
      </c>
      <c r="J270" s="198"/>
    </row>
    <row r="271" spans="1:10">
      <c r="A271" s="215" t="str">
        <f t="shared" si="3"/>
        <v>貨2LZC</v>
      </c>
      <c r="B271" s="61" t="s">
        <v>1169</v>
      </c>
      <c r="C271" s="61" t="s">
        <v>1203</v>
      </c>
      <c r="D271" s="61" t="s">
        <v>414</v>
      </c>
      <c r="E271" s="61" t="s">
        <v>497</v>
      </c>
      <c r="F271" s="61">
        <v>3.2500000000000001E-2</v>
      </c>
      <c r="G271" s="61">
        <v>0</v>
      </c>
      <c r="H271" s="61">
        <v>3</v>
      </c>
      <c r="I271" s="3" t="s">
        <v>1145</v>
      </c>
      <c r="J271" s="198"/>
    </row>
    <row r="272" spans="1:10">
      <c r="A272" s="215" t="str">
        <f t="shared" si="3"/>
        <v>貨2LABF</v>
      </c>
      <c r="B272" s="61" t="s">
        <v>1169</v>
      </c>
      <c r="C272" s="61" t="s">
        <v>1203</v>
      </c>
      <c r="D272" s="61" t="s">
        <v>318</v>
      </c>
      <c r="E272" s="61" t="s">
        <v>817</v>
      </c>
      <c r="F272" s="61">
        <v>7.0000000000000007E-2</v>
      </c>
      <c r="G272" s="61">
        <v>0</v>
      </c>
      <c r="H272" s="61">
        <v>3</v>
      </c>
      <c r="I272" s="3" t="s">
        <v>996</v>
      </c>
      <c r="J272" s="198"/>
    </row>
    <row r="273" spans="1:10">
      <c r="A273" s="215" t="str">
        <f t="shared" si="3"/>
        <v>貨2LAAF</v>
      </c>
      <c r="B273" s="61" t="s">
        <v>1169</v>
      </c>
      <c r="C273" s="61" t="s">
        <v>1203</v>
      </c>
      <c r="D273" s="61" t="s">
        <v>318</v>
      </c>
      <c r="E273" s="61" t="s">
        <v>813</v>
      </c>
      <c r="F273" s="61">
        <v>3.5000000000000003E-2</v>
      </c>
      <c r="G273" s="61">
        <v>0</v>
      </c>
      <c r="H273" s="61">
        <v>3</v>
      </c>
      <c r="I273" s="3" t="s">
        <v>1145</v>
      </c>
      <c r="J273" s="198"/>
    </row>
    <row r="274" spans="1:10">
      <c r="A274" s="215" t="str">
        <f t="shared" si="3"/>
        <v>貨2LALF</v>
      </c>
      <c r="B274" s="61" t="s">
        <v>1169</v>
      </c>
      <c r="C274" s="61" t="s">
        <v>1203</v>
      </c>
      <c r="D274" s="61" t="s">
        <v>318</v>
      </c>
      <c r="E274" s="61" t="s">
        <v>1171</v>
      </c>
      <c r="F274" s="61">
        <v>1.7500000000000002E-2</v>
      </c>
      <c r="G274" s="61">
        <v>0</v>
      </c>
      <c r="H274" s="61">
        <v>3</v>
      </c>
      <c r="I274" s="3" t="s">
        <v>1147</v>
      </c>
      <c r="J274" s="198"/>
    </row>
    <row r="275" spans="1:10">
      <c r="A275" s="215" t="str">
        <f t="shared" si="3"/>
        <v>貨2LCAF</v>
      </c>
      <c r="B275" s="61" t="s">
        <v>1169</v>
      </c>
      <c r="C275" s="61" t="s">
        <v>1203</v>
      </c>
      <c r="D275" s="61" t="s">
        <v>318</v>
      </c>
      <c r="E275" s="61" t="s">
        <v>324</v>
      </c>
      <c r="F275" s="61">
        <v>3.5000000000000003E-2</v>
      </c>
      <c r="G275" s="61">
        <v>0</v>
      </c>
      <c r="H275" s="61">
        <v>3</v>
      </c>
      <c r="I275" s="3" t="s">
        <v>1145</v>
      </c>
      <c r="J275" s="198"/>
    </row>
    <row r="276" spans="1:10">
      <c r="A276" s="215" t="str">
        <f t="shared" si="3"/>
        <v>貨2LCBF</v>
      </c>
      <c r="B276" s="61" t="s">
        <v>1169</v>
      </c>
      <c r="C276" s="61" t="s">
        <v>1203</v>
      </c>
      <c r="D276" s="61" t="s">
        <v>318</v>
      </c>
      <c r="E276" s="61" t="s">
        <v>325</v>
      </c>
      <c r="F276" s="61">
        <v>3.5000000000000003E-2</v>
      </c>
      <c r="G276" s="61">
        <v>0</v>
      </c>
      <c r="H276" s="61">
        <v>3</v>
      </c>
      <c r="I276" s="3" t="s">
        <v>1148</v>
      </c>
      <c r="J276" s="198"/>
    </row>
    <row r="277" spans="1:10">
      <c r="A277" s="215" t="str">
        <f t="shared" si="3"/>
        <v>貨2LCLF</v>
      </c>
      <c r="B277" s="61" t="s">
        <v>1169</v>
      </c>
      <c r="C277" s="61" t="s">
        <v>1203</v>
      </c>
      <c r="D277" s="61" t="s">
        <v>318</v>
      </c>
      <c r="E277" s="61" t="s">
        <v>1172</v>
      </c>
      <c r="F277" s="61">
        <v>3.5000000000000003E-2</v>
      </c>
      <c r="G277" s="61">
        <v>0</v>
      </c>
      <c r="H277" s="61">
        <v>3</v>
      </c>
      <c r="I277" s="3" t="s">
        <v>1147</v>
      </c>
      <c r="J277" s="198"/>
    </row>
    <row r="278" spans="1:10">
      <c r="A278" s="215" t="str">
        <f t="shared" si="3"/>
        <v>貨2LDAF</v>
      </c>
      <c r="B278" s="61" t="s">
        <v>1169</v>
      </c>
      <c r="C278" s="61" t="s">
        <v>1203</v>
      </c>
      <c r="D278" s="61" t="s">
        <v>318</v>
      </c>
      <c r="E278" s="61" t="s">
        <v>326</v>
      </c>
      <c r="F278" s="61">
        <v>1.7500000000000002E-2</v>
      </c>
      <c r="G278" s="61">
        <v>0</v>
      </c>
      <c r="H278" s="61">
        <v>3</v>
      </c>
      <c r="I278" s="3" t="s">
        <v>1145</v>
      </c>
      <c r="J278" s="198"/>
    </row>
    <row r="279" spans="1:10">
      <c r="A279" s="215" t="str">
        <f t="shared" si="3"/>
        <v>貨2LDBF</v>
      </c>
      <c r="B279" s="61" t="s">
        <v>1169</v>
      </c>
      <c r="C279" s="61" t="s">
        <v>1203</v>
      </c>
      <c r="D279" s="61" t="s">
        <v>318</v>
      </c>
      <c r="E279" s="61" t="s">
        <v>327</v>
      </c>
      <c r="F279" s="61">
        <v>1.7500000000000002E-2</v>
      </c>
      <c r="G279" s="61">
        <v>0</v>
      </c>
      <c r="H279" s="61">
        <v>3</v>
      </c>
      <c r="I279" s="3" t="s">
        <v>995</v>
      </c>
      <c r="J279" s="198"/>
    </row>
    <row r="280" spans="1:10">
      <c r="A280" s="215" t="str">
        <f t="shared" ref="A280:A347" si="4">CONCATENATE(C280,E280)</f>
        <v>貨2LDLF</v>
      </c>
      <c r="B280" s="61" t="s">
        <v>1169</v>
      </c>
      <c r="C280" s="61" t="s">
        <v>1203</v>
      </c>
      <c r="D280" s="61" t="s">
        <v>318</v>
      </c>
      <c r="E280" s="61" t="s">
        <v>1173</v>
      </c>
      <c r="F280" s="61">
        <v>1.7500000000000002E-2</v>
      </c>
      <c r="G280" s="61">
        <v>0</v>
      </c>
      <c r="H280" s="61">
        <v>3</v>
      </c>
      <c r="I280" s="3" t="s">
        <v>1147</v>
      </c>
      <c r="J280" s="198"/>
    </row>
    <row r="281" spans="1:10">
      <c r="A281" s="215" t="str">
        <f t="shared" si="4"/>
        <v>貨2LLBF</v>
      </c>
      <c r="B281" s="61" t="s">
        <v>1169</v>
      </c>
      <c r="C281" s="61" t="s">
        <v>1203</v>
      </c>
      <c r="D281" s="61" t="s">
        <v>697</v>
      </c>
      <c r="E281" s="61" t="s">
        <v>705</v>
      </c>
      <c r="F281" s="61">
        <v>7.0000000000000007E-2</v>
      </c>
      <c r="G281" s="61">
        <v>0</v>
      </c>
      <c r="H281" s="61">
        <v>3</v>
      </c>
      <c r="I281" s="3" t="s">
        <v>996</v>
      </c>
      <c r="J281" s="198"/>
    </row>
    <row r="282" spans="1:10">
      <c r="A282" s="215" t="str">
        <f t="shared" si="4"/>
        <v>貨2LLAF</v>
      </c>
      <c r="B282" s="61" t="s">
        <v>1169</v>
      </c>
      <c r="C282" s="61" t="s">
        <v>1203</v>
      </c>
      <c r="D282" s="61" t="s">
        <v>697</v>
      </c>
      <c r="E282" s="61" t="s">
        <v>706</v>
      </c>
      <c r="F282" s="61">
        <v>3.5000000000000003E-2</v>
      </c>
      <c r="G282" s="61">
        <v>0</v>
      </c>
      <c r="H282" s="61">
        <v>3</v>
      </c>
      <c r="I282" s="3" t="s">
        <v>1145</v>
      </c>
      <c r="J282" s="198"/>
    </row>
    <row r="283" spans="1:10">
      <c r="A283" s="215" t="str">
        <f t="shared" si="4"/>
        <v>貨2LLLF</v>
      </c>
      <c r="B283" s="61" t="s">
        <v>1169</v>
      </c>
      <c r="C283" s="61" t="s">
        <v>1203</v>
      </c>
      <c r="D283" s="61" t="s">
        <v>697</v>
      </c>
      <c r="E283" s="61" t="s">
        <v>1174</v>
      </c>
      <c r="F283" s="61">
        <v>1.7500000000000002E-2</v>
      </c>
      <c r="G283" s="61">
        <v>0</v>
      </c>
      <c r="H283" s="61">
        <v>3</v>
      </c>
      <c r="I283" s="3" t="s">
        <v>1147</v>
      </c>
      <c r="J283" s="198"/>
    </row>
    <row r="284" spans="1:10">
      <c r="A284" s="215" t="str">
        <f t="shared" si="4"/>
        <v>貨2LMBF</v>
      </c>
      <c r="B284" s="61" t="s">
        <v>1169</v>
      </c>
      <c r="C284" s="61" t="s">
        <v>1203</v>
      </c>
      <c r="D284" s="61" t="s">
        <v>697</v>
      </c>
      <c r="E284" s="61" t="s">
        <v>707</v>
      </c>
      <c r="F284" s="61">
        <v>3.5000000000000003E-2</v>
      </c>
      <c r="G284" s="61">
        <v>0</v>
      </c>
      <c r="H284" s="61">
        <v>3</v>
      </c>
      <c r="I284" s="3" t="s">
        <v>1148</v>
      </c>
      <c r="J284" s="198"/>
    </row>
    <row r="285" spans="1:10">
      <c r="A285" s="215" t="str">
        <f t="shared" si="4"/>
        <v>貨2LMAF</v>
      </c>
      <c r="B285" s="61" t="s">
        <v>1169</v>
      </c>
      <c r="C285" s="61" t="s">
        <v>1203</v>
      </c>
      <c r="D285" s="61" t="s">
        <v>697</v>
      </c>
      <c r="E285" s="61" t="s">
        <v>708</v>
      </c>
      <c r="F285" s="61">
        <v>3.5000000000000003E-2</v>
      </c>
      <c r="G285" s="61">
        <v>0</v>
      </c>
      <c r="H285" s="61">
        <v>3</v>
      </c>
      <c r="I285" s="3" t="s">
        <v>1145</v>
      </c>
      <c r="J285" s="198"/>
    </row>
    <row r="286" spans="1:10">
      <c r="A286" s="215" t="str">
        <f t="shared" si="4"/>
        <v>貨2LMLF</v>
      </c>
      <c r="B286" s="61" t="s">
        <v>1169</v>
      </c>
      <c r="C286" s="61" t="s">
        <v>1203</v>
      </c>
      <c r="D286" s="61" t="s">
        <v>697</v>
      </c>
      <c r="E286" s="61" t="s">
        <v>1175</v>
      </c>
      <c r="F286" s="61">
        <v>3.5000000000000003E-2</v>
      </c>
      <c r="G286" s="61">
        <v>0</v>
      </c>
      <c r="H286" s="61">
        <v>3</v>
      </c>
      <c r="I286" s="3" t="s">
        <v>1147</v>
      </c>
      <c r="J286" s="198"/>
    </row>
    <row r="287" spans="1:10">
      <c r="A287" s="215" t="str">
        <f t="shared" si="4"/>
        <v>貨2LRBF</v>
      </c>
      <c r="B287" s="61" t="s">
        <v>1169</v>
      </c>
      <c r="C287" s="61" t="s">
        <v>1203</v>
      </c>
      <c r="D287" s="61" t="s">
        <v>697</v>
      </c>
      <c r="E287" s="61" t="s">
        <v>709</v>
      </c>
      <c r="F287" s="61">
        <v>1.7500000000000002E-2</v>
      </c>
      <c r="G287" s="61">
        <v>0</v>
      </c>
      <c r="H287" s="61">
        <v>3</v>
      </c>
      <c r="I287" s="3" t="s">
        <v>995</v>
      </c>
      <c r="J287" s="198"/>
    </row>
    <row r="288" spans="1:10">
      <c r="A288" s="215" t="str">
        <f t="shared" si="4"/>
        <v>貨2LRAF</v>
      </c>
      <c r="B288" s="61" t="s">
        <v>1169</v>
      </c>
      <c r="C288" s="61" t="s">
        <v>1203</v>
      </c>
      <c r="D288" s="61" t="s">
        <v>697</v>
      </c>
      <c r="E288" s="61" t="s">
        <v>710</v>
      </c>
      <c r="F288" s="61">
        <v>1.7500000000000002E-2</v>
      </c>
      <c r="G288" s="61">
        <v>0</v>
      </c>
      <c r="H288" s="61">
        <v>3</v>
      </c>
      <c r="I288" s="3" t="s">
        <v>1145</v>
      </c>
      <c r="J288" s="198"/>
    </row>
    <row r="289" spans="1:10">
      <c r="A289" s="215" t="str">
        <f t="shared" si="4"/>
        <v>貨2LRLF</v>
      </c>
      <c r="B289" s="61" t="s">
        <v>1169</v>
      </c>
      <c r="C289" s="61" t="s">
        <v>1203</v>
      </c>
      <c r="D289" s="61" t="s">
        <v>697</v>
      </c>
      <c r="E289" s="61" t="s">
        <v>1176</v>
      </c>
      <c r="F289" s="61">
        <v>1.7500000000000002E-2</v>
      </c>
      <c r="G289" s="61">
        <v>0</v>
      </c>
      <c r="H289" s="61">
        <v>3</v>
      </c>
      <c r="I289" s="3" t="s">
        <v>1147</v>
      </c>
      <c r="J289" s="198"/>
    </row>
    <row r="290" spans="1:10">
      <c r="A290" s="215" t="str">
        <f t="shared" si="4"/>
        <v>貨2LQBF</v>
      </c>
      <c r="B290" s="61" t="s">
        <v>1169</v>
      </c>
      <c r="C290" s="61" t="s">
        <v>1203</v>
      </c>
      <c r="D290" s="61" t="s">
        <v>697</v>
      </c>
      <c r="E290" s="61" t="s">
        <v>1030</v>
      </c>
      <c r="F290" s="61">
        <v>6.3E-2</v>
      </c>
      <c r="G290" s="61">
        <v>0</v>
      </c>
      <c r="H290" s="61">
        <v>3</v>
      </c>
      <c r="I290" s="3" t="s">
        <v>996</v>
      </c>
      <c r="J290" s="198"/>
    </row>
    <row r="291" spans="1:10">
      <c r="A291" s="215" t="str">
        <f t="shared" si="4"/>
        <v>貨2LQAF</v>
      </c>
      <c r="B291" s="61" t="s">
        <v>1169</v>
      </c>
      <c r="C291" s="61" t="s">
        <v>1203</v>
      </c>
      <c r="D291" s="61" t="s">
        <v>697</v>
      </c>
      <c r="E291" s="61" t="s">
        <v>1026</v>
      </c>
      <c r="F291" s="61">
        <v>6.3E-2</v>
      </c>
      <c r="G291" s="61">
        <v>0</v>
      </c>
      <c r="H291" s="61">
        <v>3</v>
      </c>
      <c r="I291" s="3" t="s">
        <v>1145</v>
      </c>
      <c r="J291" s="198"/>
    </row>
    <row r="292" spans="1:10">
      <c r="A292" s="215" t="str">
        <f t="shared" si="4"/>
        <v>貨2LQLF</v>
      </c>
      <c r="B292" s="61" t="s">
        <v>1169</v>
      </c>
      <c r="C292" s="61" t="s">
        <v>1203</v>
      </c>
      <c r="D292" s="61" t="s">
        <v>697</v>
      </c>
      <c r="E292" s="61" t="s">
        <v>1177</v>
      </c>
      <c r="F292" s="61">
        <v>6.3E-2</v>
      </c>
      <c r="G292" s="61">
        <v>0</v>
      </c>
      <c r="H292" s="61">
        <v>3</v>
      </c>
      <c r="I292" s="3" t="s">
        <v>1147</v>
      </c>
      <c r="J292" s="198"/>
    </row>
    <row r="293" spans="1:10">
      <c r="A293" s="215" t="str">
        <f t="shared" si="4"/>
        <v>貨2L3BF</v>
      </c>
      <c r="B293" s="61" t="s">
        <v>1169</v>
      </c>
      <c r="C293" s="61" t="s">
        <v>1203</v>
      </c>
      <c r="D293" s="61" t="s">
        <v>1155</v>
      </c>
      <c r="E293" s="61" t="s">
        <v>1178</v>
      </c>
      <c r="F293" s="61">
        <v>7.0000000000000007E-2</v>
      </c>
      <c r="G293" s="61">
        <v>0</v>
      </c>
      <c r="H293" s="61">
        <v>3</v>
      </c>
      <c r="I293" s="3" t="s">
        <v>996</v>
      </c>
      <c r="J293" s="198"/>
    </row>
    <row r="294" spans="1:10">
      <c r="A294" s="215" t="str">
        <f t="shared" si="4"/>
        <v>貨2L3AF</v>
      </c>
      <c r="B294" s="61" t="s">
        <v>1169</v>
      </c>
      <c r="C294" s="61" t="s">
        <v>1203</v>
      </c>
      <c r="D294" s="197" t="s">
        <v>1155</v>
      </c>
      <c r="E294" s="219" t="s">
        <v>1179</v>
      </c>
      <c r="F294" s="61">
        <v>3.5000000000000003E-2</v>
      </c>
      <c r="G294" s="61">
        <v>0</v>
      </c>
      <c r="H294" s="61">
        <v>3</v>
      </c>
      <c r="I294" s="3" t="s">
        <v>1145</v>
      </c>
      <c r="J294" s="198"/>
    </row>
    <row r="295" spans="1:10">
      <c r="A295" s="215" t="str">
        <f t="shared" si="4"/>
        <v>貨2L3LF</v>
      </c>
      <c r="B295" s="61" t="s">
        <v>1169</v>
      </c>
      <c r="C295" s="61" t="s">
        <v>1203</v>
      </c>
      <c r="D295" s="197" t="s">
        <v>1155</v>
      </c>
      <c r="E295" s="219" t="s">
        <v>1180</v>
      </c>
      <c r="F295" s="61">
        <v>1.7500000000000002E-2</v>
      </c>
      <c r="G295" s="61">
        <v>0</v>
      </c>
      <c r="H295" s="61">
        <v>3</v>
      </c>
      <c r="I295" s="3" t="s">
        <v>1147</v>
      </c>
      <c r="J295" s="198"/>
    </row>
    <row r="296" spans="1:10">
      <c r="A296" s="215" t="str">
        <f t="shared" si="4"/>
        <v>貨2L4BF</v>
      </c>
      <c r="B296" s="61" t="s">
        <v>1169</v>
      </c>
      <c r="C296" s="61" t="s">
        <v>1203</v>
      </c>
      <c r="D296" s="61" t="s">
        <v>1155</v>
      </c>
      <c r="E296" s="61" t="s">
        <v>1181</v>
      </c>
      <c r="F296" s="61">
        <v>5.2500000000000005E-2</v>
      </c>
      <c r="G296" s="61">
        <v>0</v>
      </c>
      <c r="H296" s="61">
        <v>3</v>
      </c>
      <c r="I296" s="3" t="s">
        <v>1148</v>
      </c>
      <c r="J296" s="198"/>
    </row>
    <row r="297" spans="1:10">
      <c r="A297" s="215" t="str">
        <f t="shared" si="4"/>
        <v>貨2L4AF</v>
      </c>
      <c r="B297" s="61" t="s">
        <v>1169</v>
      </c>
      <c r="C297" s="61" t="s">
        <v>1203</v>
      </c>
      <c r="D297" s="61" t="s">
        <v>1155</v>
      </c>
      <c r="E297" s="61" t="s">
        <v>1182</v>
      </c>
      <c r="F297" s="61">
        <v>5.2499999999999998E-2</v>
      </c>
      <c r="G297" s="61">
        <v>0</v>
      </c>
      <c r="H297" s="61">
        <v>3</v>
      </c>
      <c r="I297" s="3" t="s">
        <v>1145</v>
      </c>
      <c r="J297" s="198"/>
    </row>
    <row r="298" spans="1:10">
      <c r="A298" s="215" t="str">
        <f t="shared" si="4"/>
        <v>貨2L4LF</v>
      </c>
      <c r="B298" s="61" t="s">
        <v>1169</v>
      </c>
      <c r="C298" s="61" t="s">
        <v>1203</v>
      </c>
      <c r="D298" s="61" t="s">
        <v>1155</v>
      </c>
      <c r="E298" s="61" t="s">
        <v>1183</v>
      </c>
      <c r="F298" s="61">
        <v>5.2499999999999998E-2</v>
      </c>
      <c r="G298" s="61">
        <v>0</v>
      </c>
      <c r="H298" s="61">
        <v>3</v>
      </c>
      <c r="I298" s="3" t="s">
        <v>1147</v>
      </c>
      <c r="J298" s="198"/>
    </row>
    <row r="299" spans="1:10">
      <c r="A299" s="215" t="str">
        <f t="shared" si="4"/>
        <v>貨2L5BF</v>
      </c>
      <c r="B299" s="61" t="s">
        <v>1169</v>
      </c>
      <c r="C299" s="61" t="s">
        <v>1203</v>
      </c>
      <c r="D299" s="61" t="s">
        <v>1155</v>
      </c>
      <c r="E299" s="61" t="s">
        <v>1184</v>
      </c>
      <c r="F299" s="61">
        <v>3.5000000000000003E-2</v>
      </c>
      <c r="G299" s="61">
        <v>0</v>
      </c>
      <c r="H299" s="61">
        <v>3</v>
      </c>
      <c r="I299" s="3" t="s">
        <v>995</v>
      </c>
      <c r="J299" s="198"/>
    </row>
    <row r="300" spans="1:10">
      <c r="A300" s="215" t="str">
        <f t="shared" si="4"/>
        <v>貨2L5AF</v>
      </c>
      <c r="B300" s="61" t="s">
        <v>1169</v>
      </c>
      <c r="C300" s="61" t="s">
        <v>1203</v>
      </c>
      <c r="D300" s="61" t="s">
        <v>1155</v>
      </c>
      <c r="E300" s="61" t="s">
        <v>1185</v>
      </c>
      <c r="F300" s="61">
        <v>3.5000000000000003E-2</v>
      </c>
      <c r="G300" s="61">
        <v>0</v>
      </c>
      <c r="H300" s="61">
        <v>3</v>
      </c>
      <c r="I300" s="3" t="s">
        <v>1145</v>
      </c>
      <c r="J300" s="198"/>
    </row>
    <row r="301" spans="1:10">
      <c r="A301" s="215" t="str">
        <f t="shared" si="4"/>
        <v>貨2L5LF</v>
      </c>
      <c r="B301" s="61" t="s">
        <v>1169</v>
      </c>
      <c r="C301" s="61" t="s">
        <v>1203</v>
      </c>
      <c r="D301" s="61" t="s">
        <v>1155</v>
      </c>
      <c r="E301" s="61" t="s">
        <v>1186</v>
      </c>
      <c r="F301" s="61">
        <v>3.5000000000000003E-2</v>
      </c>
      <c r="G301" s="61">
        <v>0</v>
      </c>
      <c r="H301" s="61">
        <v>3</v>
      </c>
      <c r="I301" s="3" t="s">
        <v>1147</v>
      </c>
      <c r="J301" s="198"/>
    </row>
    <row r="302" spans="1:10">
      <c r="A302" s="215" t="str">
        <f t="shared" si="4"/>
        <v>貨2L6BF</v>
      </c>
      <c r="B302" s="61" t="s">
        <v>1169</v>
      </c>
      <c r="C302" s="61" t="s">
        <v>1203</v>
      </c>
      <c r="D302" s="61" t="s">
        <v>1155</v>
      </c>
      <c r="E302" s="61" t="s">
        <v>1187</v>
      </c>
      <c r="F302" s="61">
        <v>1.7500000000000002E-2</v>
      </c>
      <c r="G302" s="61">
        <v>0</v>
      </c>
      <c r="H302" s="61">
        <v>3</v>
      </c>
      <c r="I302" s="3" t="s">
        <v>1166</v>
      </c>
      <c r="J302" s="198"/>
    </row>
    <row r="303" spans="1:10">
      <c r="A303" s="215" t="str">
        <f t="shared" si="4"/>
        <v>貨2L6AF</v>
      </c>
      <c r="B303" s="61" t="s">
        <v>1169</v>
      </c>
      <c r="C303" s="61" t="s">
        <v>1203</v>
      </c>
      <c r="D303" s="61" t="s">
        <v>1155</v>
      </c>
      <c r="E303" s="61" t="s">
        <v>1188</v>
      </c>
      <c r="F303" s="61">
        <v>1.7500000000000002E-2</v>
      </c>
      <c r="G303" s="61">
        <v>0</v>
      </c>
      <c r="H303" s="61">
        <v>3</v>
      </c>
      <c r="I303" s="3" t="s">
        <v>1145</v>
      </c>
      <c r="J303" s="198"/>
    </row>
    <row r="304" spans="1:10">
      <c r="A304" s="215" t="str">
        <f t="shared" si="4"/>
        <v>貨2L6LF</v>
      </c>
      <c r="B304" s="61" t="s">
        <v>1169</v>
      </c>
      <c r="C304" s="61" t="s">
        <v>1203</v>
      </c>
      <c r="D304" s="61" t="s">
        <v>1155</v>
      </c>
      <c r="E304" s="61" t="s">
        <v>1189</v>
      </c>
      <c r="F304" s="61">
        <v>1.7500000000000002E-2</v>
      </c>
      <c r="G304" s="61">
        <v>0</v>
      </c>
      <c r="H304" s="61">
        <v>3</v>
      </c>
      <c r="I304" s="3" t="s">
        <v>1147</v>
      </c>
      <c r="J304" s="198"/>
    </row>
    <row r="305" spans="1:10">
      <c r="A305" s="316" t="str">
        <f t="shared" si="4"/>
        <v>貨2LBAF</v>
      </c>
      <c r="B305" s="61" t="s">
        <v>1482</v>
      </c>
      <c r="C305" s="61" t="s">
        <v>1497</v>
      </c>
      <c r="D305" s="61" t="s">
        <v>318</v>
      </c>
      <c r="E305" s="61" t="s">
        <v>1484</v>
      </c>
      <c r="F305" s="61">
        <v>6.3E-2</v>
      </c>
      <c r="G305" s="61">
        <v>0</v>
      </c>
      <c r="H305" s="61">
        <v>3</v>
      </c>
      <c r="I305" s="3" t="s">
        <v>1145</v>
      </c>
      <c r="J305" s="198"/>
    </row>
    <row r="306" spans="1:10">
      <c r="A306" s="316" t="str">
        <f t="shared" si="4"/>
        <v>貨2LBBF</v>
      </c>
      <c r="B306" s="61" t="s">
        <v>1482</v>
      </c>
      <c r="C306" s="61" t="s">
        <v>1497</v>
      </c>
      <c r="D306" s="61" t="s">
        <v>318</v>
      </c>
      <c r="E306" s="61" t="s">
        <v>1485</v>
      </c>
      <c r="F306" s="61">
        <v>6.3E-2</v>
      </c>
      <c r="G306" s="61">
        <v>0</v>
      </c>
      <c r="H306" s="61">
        <v>3</v>
      </c>
      <c r="I306" s="3" t="s">
        <v>996</v>
      </c>
      <c r="J306" s="198"/>
    </row>
    <row r="307" spans="1:10">
      <c r="A307" s="316" t="str">
        <f t="shared" si="4"/>
        <v>貨2LNAF</v>
      </c>
      <c r="B307" s="61" t="s">
        <v>1482</v>
      </c>
      <c r="C307" s="61" t="s">
        <v>1497</v>
      </c>
      <c r="D307" s="61" t="s">
        <v>318</v>
      </c>
      <c r="E307" s="61" t="s">
        <v>1486</v>
      </c>
      <c r="F307" s="61">
        <v>6.3E-2</v>
      </c>
      <c r="G307" s="61">
        <v>0</v>
      </c>
      <c r="H307" s="61">
        <v>3</v>
      </c>
      <c r="I307" s="3" t="s">
        <v>1145</v>
      </c>
      <c r="J307" s="198"/>
    </row>
    <row r="308" spans="1:10">
      <c r="A308" s="316" t="str">
        <f t="shared" si="4"/>
        <v>貨2LNBF</v>
      </c>
      <c r="B308" s="61" t="s">
        <v>1482</v>
      </c>
      <c r="C308" s="61" t="s">
        <v>1497</v>
      </c>
      <c r="D308" s="61" t="s">
        <v>318</v>
      </c>
      <c r="E308" s="61" t="s">
        <v>1487</v>
      </c>
      <c r="F308" s="61">
        <v>6.3E-2</v>
      </c>
      <c r="G308" s="61">
        <v>0</v>
      </c>
      <c r="H308" s="61">
        <v>3</v>
      </c>
      <c r="I308" s="3" t="s">
        <v>996</v>
      </c>
      <c r="J308" s="198"/>
    </row>
    <row r="309" spans="1:10">
      <c r="A309" s="215" t="str">
        <f t="shared" si="4"/>
        <v>貨3L-</v>
      </c>
      <c r="B309" s="61" t="s">
        <v>1190</v>
      </c>
      <c r="C309" s="61" t="s">
        <v>1204</v>
      </c>
      <c r="D309" s="61" t="s">
        <v>210</v>
      </c>
      <c r="E309" s="61" t="s">
        <v>209</v>
      </c>
      <c r="F309" s="61">
        <v>1.8</v>
      </c>
      <c r="G309" s="61">
        <v>0</v>
      </c>
      <c r="H309" s="61">
        <v>3</v>
      </c>
      <c r="I309" s="3" t="s">
        <v>996</v>
      </c>
      <c r="J309" s="198"/>
    </row>
    <row r="310" spans="1:10">
      <c r="A310" s="215" t="str">
        <f t="shared" si="4"/>
        <v>貨3LJ</v>
      </c>
      <c r="B310" s="61" t="s">
        <v>1190</v>
      </c>
      <c r="C310" s="61" t="s">
        <v>1204</v>
      </c>
      <c r="D310" s="61" t="s">
        <v>213</v>
      </c>
      <c r="E310" s="61" t="s">
        <v>400</v>
      </c>
      <c r="F310" s="61">
        <v>1.2</v>
      </c>
      <c r="G310" s="61">
        <v>0</v>
      </c>
      <c r="H310" s="61">
        <v>3</v>
      </c>
      <c r="I310" s="3" t="s">
        <v>996</v>
      </c>
      <c r="J310" s="198"/>
    </row>
    <row r="311" spans="1:10">
      <c r="A311" s="215" t="str">
        <f t="shared" si="4"/>
        <v>貨3LM</v>
      </c>
      <c r="B311" s="61" t="s">
        <v>1190</v>
      </c>
      <c r="C311" s="61" t="s">
        <v>1204</v>
      </c>
      <c r="D311" s="61" t="s">
        <v>417</v>
      </c>
      <c r="E311" s="61" t="s">
        <v>418</v>
      </c>
      <c r="F311" s="61">
        <v>0.9</v>
      </c>
      <c r="G311" s="61">
        <v>0</v>
      </c>
      <c r="H311" s="61">
        <v>3</v>
      </c>
      <c r="I311" s="3" t="s">
        <v>996</v>
      </c>
      <c r="J311" s="198"/>
    </row>
    <row r="312" spans="1:10">
      <c r="A312" s="215" t="str">
        <f t="shared" si="4"/>
        <v>貨3LT</v>
      </c>
      <c r="B312" s="61" t="s">
        <v>1190</v>
      </c>
      <c r="C312" s="61" t="s">
        <v>1204</v>
      </c>
      <c r="D312" s="61" t="s">
        <v>411</v>
      </c>
      <c r="E312" s="61" t="s">
        <v>412</v>
      </c>
      <c r="F312" s="61">
        <v>0.7</v>
      </c>
      <c r="G312" s="61">
        <v>0</v>
      </c>
      <c r="H312" s="61">
        <v>3</v>
      </c>
      <c r="I312" s="3" t="s">
        <v>996</v>
      </c>
      <c r="J312" s="198"/>
    </row>
    <row r="313" spans="1:10">
      <c r="A313" s="215" t="str">
        <f t="shared" si="4"/>
        <v>貨3LZ</v>
      </c>
      <c r="B313" s="61" t="s">
        <v>1190</v>
      </c>
      <c r="C313" s="61" t="s">
        <v>1204</v>
      </c>
      <c r="D313" s="61" t="s">
        <v>330</v>
      </c>
      <c r="E313" s="61" t="s">
        <v>419</v>
      </c>
      <c r="F313" s="61">
        <v>0.49</v>
      </c>
      <c r="G313" s="61">
        <v>0</v>
      </c>
      <c r="H313" s="61">
        <v>3</v>
      </c>
      <c r="I313" s="3" t="s">
        <v>996</v>
      </c>
      <c r="J313" s="198"/>
    </row>
    <row r="314" spans="1:10">
      <c r="A314" s="215" t="str">
        <f t="shared" si="4"/>
        <v>貨3LGB</v>
      </c>
      <c r="B314" s="61" t="s">
        <v>1190</v>
      </c>
      <c r="C314" s="61" t="s">
        <v>1204</v>
      </c>
      <c r="D314" s="61" t="s">
        <v>331</v>
      </c>
      <c r="E314" s="61" t="s">
        <v>446</v>
      </c>
      <c r="F314" s="61">
        <v>0.4</v>
      </c>
      <c r="G314" s="61">
        <v>0</v>
      </c>
      <c r="H314" s="61">
        <v>3</v>
      </c>
      <c r="I314" s="3" t="s">
        <v>996</v>
      </c>
      <c r="J314" s="198"/>
    </row>
    <row r="315" spans="1:10">
      <c r="A315" s="215" t="str">
        <f t="shared" si="4"/>
        <v>貨3LGE</v>
      </c>
      <c r="B315" s="61" t="s">
        <v>1190</v>
      </c>
      <c r="C315" s="61" t="s">
        <v>1204</v>
      </c>
      <c r="D315" s="61" t="s">
        <v>331</v>
      </c>
      <c r="E315" s="61" t="s">
        <v>448</v>
      </c>
      <c r="F315" s="61">
        <v>0.4</v>
      </c>
      <c r="G315" s="61">
        <v>0</v>
      </c>
      <c r="H315" s="61">
        <v>3</v>
      </c>
      <c r="I315" s="3" t="s">
        <v>996</v>
      </c>
      <c r="J315" s="198"/>
    </row>
    <row r="316" spans="1:10">
      <c r="A316" s="215" t="str">
        <f t="shared" si="4"/>
        <v>貨3LHJ</v>
      </c>
      <c r="B316" s="61" t="s">
        <v>1190</v>
      </c>
      <c r="C316" s="61" t="s">
        <v>1204</v>
      </c>
      <c r="D316" s="61" t="s">
        <v>331</v>
      </c>
      <c r="E316" s="61" t="s">
        <v>456</v>
      </c>
      <c r="F316" s="61">
        <v>0.2</v>
      </c>
      <c r="G316" s="61">
        <v>0</v>
      </c>
      <c r="H316" s="61">
        <v>3</v>
      </c>
      <c r="I316" s="3" t="s">
        <v>1145</v>
      </c>
      <c r="J316" s="198"/>
    </row>
    <row r="317" spans="1:10">
      <c r="A317" s="215" t="str">
        <f t="shared" si="4"/>
        <v>貨3LGK</v>
      </c>
      <c r="B317" s="61" t="s">
        <v>1190</v>
      </c>
      <c r="C317" s="61" t="s">
        <v>1204</v>
      </c>
      <c r="D317" s="61" t="s">
        <v>414</v>
      </c>
      <c r="E317" s="61" t="s">
        <v>453</v>
      </c>
      <c r="F317" s="61">
        <v>0.13</v>
      </c>
      <c r="G317" s="61">
        <v>0</v>
      </c>
      <c r="H317" s="61">
        <v>3</v>
      </c>
      <c r="I317" s="3" t="s">
        <v>996</v>
      </c>
      <c r="J317" s="198"/>
    </row>
    <row r="318" spans="1:10">
      <c r="A318" s="215" t="str">
        <f t="shared" si="4"/>
        <v>貨3LHQ</v>
      </c>
      <c r="B318" s="61" t="s">
        <v>1190</v>
      </c>
      <c r="C318" s="61" t="s">
        <v>1204</v>
      </c>
      <c r="D318" s="61" t="s">
        <v>414</v>
      </c>
      <c r="E318" s="61" t="s">
        <v>463</v>
      </c>
      <c r="F318" s="61">
        <v>6.5000000000000002E-2</v>
      </c>
      <c r="G318" s="61">
        <v>0</v>
      </c>
      <c r="H318" s="61">
        <v>3</v>
      </c>
      <c r="I318" s="3" t="s">
        <v>1145</v>
      </c>
      <c r="J318" s="198"/>
    </row>
    <row r="319" spans="1:10">
      <c r="A319" s="215" t="str">
        <f t="shared" si="4"/>
        <v>貨3LTC</v>
      </c>
      <c r="B319" s="61" t="s">
        <v>1190</v>
      </c>
      <c r="C319" s="61" t="s">
        <v>1204</v>
      </c>
      <c r="D319" s="61" t="s">
        <v>414</v>
      </c>
      <c r="E319" s="61" t="s">
        <v>475</v>
      </c>
      <c r="F319" s="61">
        <v>9.7500000000000003E-2</v>
      </c>
      <c r="G319" s="61">
        <v>0</v>
      </c>
      <c r="H319" s="61">
        <v>3</v>
      </c>
      <c r="I319" s="3" t="s">
        <v>996</v>
      </c>
      <c r="J319" s="198"/>
    </row>
    <row r="320" spans="1:10">
      <c r="A320" s="215" t="str">
        <f t="shared" si="4"/>
        <v>貨3LXC</v>
      </c>
      <c r="B320" s="61" t="s">
        <v>1190</v>
      </c>
      <c r="C320" s="61" t="s">
        <v>1204</v>
      </c>
      <c r="D320" s="61" t="s">
        <v>414</v>
      </c>
      <c r="E320" s="61" t="s">
        <v>489</v>
      </c>
      <c r="F320" s="61">
        <v>9.7500000000000003E-2</v>
      </c>
      <c r="G320" s="61">
        <v>0</v>
      </c>
      <c r="H320" s="61">
        <v>3</v>
      </c>
      <c r="I320" s="3" t="s">
        <v>1145</v>
      </c>
      <c r="J320" s="198"/>
    </row>
    <row r="321" spans="1:10">
      <c r="A321" s="215" t="str">
        <f t="shared" si="4"/>
        <v>貨3LLC</v>
      </c>
      <c r="B321" s="61" t="s">
        <v>1190</v>
      </c>
      <c r="C321" s="61" t="s">
        <v>1204</v>
      </c>
      <c r="D321" s="61" t="s">
        <v>414</v>
      </c>
      <c r="E321" s="61" t="s">
        <v>467</v>
      </c>
      <c r="F321" s="61">
        <v>6.5000000000000002E-2</v>
      </c>
      <c r="G321" s="61">
        <v>0</v>
      </c>
      <c r="H321" s="61">
        <v>3</v>
      </c>
      <c r="I321" s="3" t="s">
        <v>996</v>
      </c>
      <c r="J321" s="198"/>
    </row>
    <row r="322" spans="1:10">
      <c r="A322" s="215" t="str">
        <f t="shared" si="4"/>
        <v>貨3LYC</v>
      </c>
      <c r="B322" s="61" t="s">
        <v>1190</v>
      </c>
      <c r="C322" s="61" t="s">
        <v>1204</v>
      </c>
      <c r="D322" s="61" t="s">
        <v>414</v>
      </c>
      <c r="E322" s="61" t="s">
        <v>493</v>
      </c>
      <c r="F322" s="61">
        <v>6.5000000000000002E-2</v>
      </c>
      <c r="G322" s="61">
        <v>0</v>
      </c>
      <c r="H322" s="61">
        <v>3</v>
      </c>
      <c r="I322" s="3" t="s">
        <v>1145</v>
      </c>
      <c r="J322" s="198"/>
    </row>
    <row r="323" spans="1:10">
      <c r="A323" s="215" t="str">
        <f t="shared" si="4"/>
        <v>貨3LUC</v>
      </c>
      <c r="B323" s="61" t="s">
        <v>1190</v>
      </c>
      <c r="C323" s="61" t="s">
        <v>1204</v>
      </c>
      <c r="D323" s="61" t="s">
        <v>414</v>
      </c>
      <c r="E323" s="61" t="s">
        <v>482</v>
      </c>
      <c r="F323" s="61">
        <v>3.2500000000000001E-2</v>
      </c>
      <c r="G323" s="61">
        <v>0</v>
      </c>
      <c r="H323" s="61">
        <v>3</v>
      </c>
      <c r="I323" s="3" t="s">
        <v>996</v>
      </c>
      <c r="J323" s="198"/>
    </row>
    <row r="324" spans="1:10">
      <c r="A324" s="215" t="str">
        <f t="shared" si="4"/>
        <v>貨3LZC</v>
      </c>
      <c r="B324" s="61" t="s">
        <v>1190</v>
      </c>
      <c r="C324" s="61" t="s">
        <v>1204</v>
      </c>
      <c r="D324" s="61" t="s">
        <v>414</v>
      </c>
      <c r="E324" s="61" t="s">
        <v>497</v>
      </c>
      <c r="F324" s="61">
        <v>3.2500000000000001E-2</v>
      </c>
      <c r="G324" s="61">
        <v>0</v>
      </c>
      <c r="H324" s="61">
        <v>3</v>
      </c>
      <c r="I324" s="3" t="s">
        <v>1145</v>
      </c>
      <c r="J324" s="198"/>
    </row>
    <row r="325" spans="1:10">
      <c r="A325" s="215" t="str">
        <f t="shared" si="4"/>
        <v>貨3LABF</v>
      </c>
      <c r="B325" s="61" t="s">
        <v>1190</v>
      </c>
      <c r="C325" s="61" t="s">
        <v>1204</v>
      </c>
      <c r="D325" s="61" t="s">
        <v>318</v>
      </c>
      <c r="E325" s="61" t="s">
        <v>817</v>
      </c>
      <c r="F325" s="61">
        <v>7.0000000000000007E-2</v>
      </c>
      <c r="G325" s="61">
        <v>0</v>
      </c>
      <c r="H325" s="61">
        <v>3</v>
      </c>
      <c r="I325" s="3" t="s">
        <v>996</v>
      </c>
      <c r="J325" s="198"/>
    </row>
    <row r="326" spans="1:10">
      <c r="A326" s="215" t="str">
        <f t="shared" si="4"/>
        <v>貨3LAAF</v>
      </c>
      <c r="B326" s="61" t="s">
        <v>1190</v>
      </c>
      <c r="C326" s="61" t="s">
        <v>1204</v>
      </c>
      <c r="D326" s="61" t="s">
        <v>318</v>
      </c>
      <c r="E326" s="61" t="s">
        <v>813</v>
      </c>
      <c r="F326" s="61">
        <v>3.5000000000000003E-2</v>
      </c>
      <c r="G326" s="61">
        <v>0</v>
      </c>
      <c r="H326" s="61">
        <v>3</v>
      </c>
      <c r="I326" s="3" t="s">
        <v>1145</v>
      </c>
      <c r="J326" s="198"/>
    </row>
    <row r="327" spans="1:10">
      <c r="A327" s="215" t="str">
        <f t="shared" si="4"/>
        <v>貨3LALF</v>
      </c>
      <c r="B327" s="61" t="s">
        <v>1190</v>
      </c>
      <c r="C327" s="61" t="s">
        <v>1204</v>
      </c>
      <c r="D327" s="61" t="s">
        <v>318</v>
      </c>
      <c r="E327" s="61" t="s">
        <v>1171</v>
      </c>
      <c r="F327" s="61">
        <v>1.7500000000000002E-2</v>
      </c>
      <c r="G327" s="61">
        <v>0</v>
      </c>
      <c r="H327" s="61">
        <v>3</v>
      </c>
      <c r="I327" s="3" t="s">
        <v>1147</v>
      </c>
      <c r="J327" s="198"/>
    </row>
    <row r="328" spans="1:10">
      <c r="A328" s="215" t="str">
        <f t="shared" si="4"/>
        <v>貨3LCAF</v>
      </c>
      <c r="B328" s="61" t="s">
        <v>1190</v>
      </c>
      <c r="C328" s="61" t="s">
        <v>1204</v>
      </c>
      <c r="D328" s="61" t="s">
        <v>318</v>
      </c>
      <c r="E328" s="61" t="s">
        <v>324</v>
      </c>
      <c r="F328" s="61">
        <v>3.5000000000000003E-2</v>
      </c>
      <c r="G328" s="61">
        <v>0</v>
      </c>
      <c r="H328" s="61">
        <v>3</v>
      </c>
      <c r="I328" s="3" t="s">
        <v>1145</v>
      </c>
      <c r="J328" s="198"/>
    </row>
    <row r="329" spans="1:10">
      <c r="A329" s="215" t="str">
        <f t="shared" si="4"/>
        <v>貨3LCBF</v>
      </c>
      <c r="B329" s="61" t="s">
        <v>1190</v>
      </c>
      <c r="C329" s="61" t="s">
        <v>1204</v>
      </c>
      <c r="D329" s="61" t="s">
        <v>318</v>
      </c>
      <c r="E329" s="61" t="s">
        <v>325</v>
      </c>
      <c r="F329" s="61">
        <v>3.5000000000000003E-2</v>
      </c>
      <c r="G329" s="61">
        <v>0</v>
      </c>
      <c r="H329" s="61">
        <v>3</v>
      </c>
      <c r="I329" s="3" t="s">
        <v>1148</v>
      </c>
      <c r="J329" s="198"/>
    </row>
    <row r="330" spans="1:10">
      <c r="A330" s="215" t="str">
        <f t="shared" si="4"/>
        <v>貨3LCLF</v>
      </c>
      <c r="B330" s="61" t="s">
        <v>1190</v>
      </c>
      <c r="C330" s="61" t="s">
        <v>1204</v>
      </c>
      <c r="D330" s="61" t="s">
        <v>318</v>
      </c>
      <c r="E330" s="61" t="s">
        <v>1172</v>
      </c>
      <c r="F330" s="61">
        <v>3.5000000000000003E-2</v>
      </c>
      <c r="G330" s="61">
        <v>0</v>
      </c>
      <c r="H330" s="61">
        <v>3</v>
      </c>
      <c r="I330" s="3" t="s">
        <v>1147</v>
      </c>
      <c r="J330" s="198"/>
    </row>
    <row r="331" spans="1:10">
      <c r="A331" s="215" t="str">
        <f t="shared" si="4"/>
        <v>貨3LDAF</v>
      </c>
      <c r="B331" s="61" t="s">
        <v>1190</v>
      </c>
      <c r="C331" s="61" t="s">
        <v>1204</v>
      </c>
      <c r="D331" s="61" t="s">
        <v>318</v>
      </c>
      <c r="E331" s="61" t="s">
        <v>326</v>
      </c>
      <c r="F331" s="61">
        <v>1.7500000000000002E-2</v>
      </c>
      <c r="G331" s="61">
        <v>0</v>
      </c>
      <c r="H331" s="61">
        <v>3</v>
      </c>
      <c r="I331" s="3" t="s">
        <v>1145</v>
      </c>
      <c r="J331" s="198"/>
    </row>
    <row r="332" spans="1:10">
      <c r="A332" s="215" t="str">
        <f t="shared" si="4"/>
        <v>貨3LDBF</v>
      </c>
      <c r="B332" s="61" t="s">
        <v>1190</v>
      </c>
      <c r="C332" s="61" t="s">
        <v>1204</v>
      </c>
      <c r="D332" s="61" t="s">
        <v>318</v>
      </c>
      <c r="E332" s="61" t="s">
        <v>327</v>
      </c>
      <c r="F332" s="61">
        <v>1.7500000000000002E-2</v>
      </c>
      <c r="G332" s="61">
        <v>0</v>
      </c>
      <c r="H332" s="61">
        <v>3</v>
      </c>
      <c r="I332" s="3" t="s">
        <v>995</v>
      </c>
      <c r="J332" s="198"/>
    </row>
    <row r="333" spans="1:10">
      <c r="A333" s="215" t="str">
        <f t="shared" si="4"/>
        <v>貨3LDLF</v>
      </c>
      <c r="B333" s="61" t="s">
        <v>1190</v>
      </c>
      <c r="C333" s="61" t="s">
        <v>1204</v>
      </c>
      <c r="D333" s="61" t="s">
        <v>318</v>
      </c>
      <c r="E333" s="61" t="s">
        <v>1173</v>
      </c>
      <c r="F333" s="61">
        <v>1.7500000000000002E-2</v>
      </c>
      <c r="G333" s="61">
        <v>0</v>
      </c>
      <c r="H333" s="61">
        <v>3</v>
      </c>
      <c r="I333" s="3" t="s">
        <v>1147</v>
      </c>
      <c r="J333" s="198"/>
    </row>
    <row r="334" spans="1:10">
      <c r="A334" s="215" t="str">
        <f t="shared" si="4"/>
        <v>貨3LLBF</v>
      </c>
      <c r="B334" s="61" t="s">
        <v>1190</v>
      </c>
      <c r="C334" s="61" t="s">
        <v>1204</v>
      </c>
      <c r="D334" s="61" t="s">
        <v>697</v>
      </c>
      <c r="E334" s="61" t="s">
        <v>705</v>
      </c>
      <c r="F334" s="61">
        <v>7.0000000000000007E-2</v>
      </c>
      <c r="G334" s="61">
        <v>0</v>
      </c>
      <c r="H334" s="61">
        <v>3</v>
      </c>
      <c r="I334" s="3" t="s">
        <v>996</v>
      </c>
      <c r="J334" s="198"/>
    </row>
    <row r="335" spans="1:10">
      <c r="A335" s="215" t="str">
        <f t="shared" si="4"/>
        <v>貨3LLAF</v>
      </c>
      <c r="B335" s="61" t="s">
        <v>1190</v>
      </c>
      <c r="C335" s="61" t="s">
        <v>1204</v>
      </c>
      <c r="D335" s="61" t="s">
        <v>697</v>
      </c>
      <c r="E335" s="61" t="s">
        <v>706</v>
      </c>
      <c r="F335" s="61">
        <v>3.5000000000000003E-2</v>
      </c>
      <c r="G335" s="61">
        <v>0</v>
      </c>
      <c r="H335" s="61">
        <v>3</v>
      </c>
      <c r="I335" s="3" t="s">
        <v>1145</v>
      </c>
      <c r="J335" s="198"/>
    </row>
    <row r="336" spans="1:10">
      <c r="A336" s="215" t="str">
        <f t="shared" si="4"/>
        <v>貨3LLLF</v>
      </c>
      <c r="B336" s="61" t="s">
        <v>1190</v>
      </c>
      <c r="C336" s="61" t="s">
        <v>1204</v>
      </c>
      <c r="D336" s="61" t="s">
        <v>697</v>
      </c>
      <c r="E336" s="61" t="s">
        <v>1174</v>
      </c>
      <c r="F336" s="61">
        <v>1.7500000000000002E-2</v>
      </c>
      <c r="G336" s="61">
        <v>0</v>
      </c>
      <c r="H336" s="61">
        <v>3</v>
      </c>
      <c r="I336" s="3" t="s">
        <v>1147</v>
      </c>
      <c r="J336" s="198"/>
    </row>
    <row r="337" spans="1:10">
      <c r="A337" s="215" t="str">
        <f t="shared" si="4"/>
        <v>貨3LMBF</v>
      </c>
      <c r="B337" s="61" t="s">
        <v>1190</v>
      </c>
      <c r="C337" s="61" t="s">
        <v>1204</v>
      </c>
      <c r="D337" s="61" t="s">
        <v>697</v>
      </c>
      <c r="E337" s="61" t="s">
        <v>707</v>
      </c>
      <c r="F337" s="61">
        <v>3.5000000000000003E-2</v>
      </c>
      <c r="G337" s="61">
        <v>0</v>
      </c>
      <c r="H337" s="61">
        <v>3</v>
      </c>
      <c r="I337" s="3" t="s">
        <v>1148</v>
      </c>
      <c r="J337" s="198"/>
    </row>
    <row r="338" spans="1:10">
      <c r="A338" s="215" t="str">
        <f t="shared" si="4"/>
        <v>貨3LMAF</v>
      </c>
      <c r="B338" s="61" t="s">
        <v>1190</v>
      </c>
      <c r="C338" s="61" t="s">
        <v>1204</v>
      </c>
      <c r="D338" s="61" t="s">
        <v>697</v>
      </c>
      <c r="E338" s="61" t="s">
        <v>708</v>
      </c>
      <c r="F338" s="61">
        <v>3.5000000000000003E-2</v>
      </c>
      <c r="G338" s="61">
        <v>0</v>
      </c>
      <c r="H338" s="61">
        <v>3</v>
      </c>
      <c r="I338" s="3" t="s">
        <v>1145</v>
      </c>
      <c r="J338" s="198"/>
    </row>
    <row r="339" spans="1:10">
      <c r="A339" s="215" t="str">
        <f t="shared" si="4"/>
        <v>貨3LMLF</v>
      </c>
      <c r="B339" s="61" t="s">
        <v>1190</v>
      </c>
      <c r="C339" s="61" t="s">
        <v>1204</v>
      </c>
      <c r="D339" s="61" t="s">
        <v>697</v>
      </c>
      <c r="E339" s="61" t="s">
        <v>1175</v>
      </c>
      <c r="F339" s="61">
        <v>3.5000000000000003E-2</v>
      </c>
      <c r="G339" s="61">
        <v>0</v>
      </c>
      <c r="H339" s="61">
        <v>3</v>
      </c>
      <c r="I339" s="3" t="s">
        <v>1147</v>
      </c>
      <c r="J339" s="198"/>
    </row>
    <row r="340" spans="1:10">
      <c r="A340" s="215" t="str">
        <f t="shared" si="4"/>
        <v>貨3LRBF</v>
      </c>
      <c r="B340" s="61" t="s">
        <v>1190</v>
      </c>
      <c r="C340" s="61" t="s">
        <v>1204</v>
      </c>
      <c r="D340" s="61" t="s">
        <v>697</v>
      </c>
      <c r="E340" s="61" t="s">
        <v>709</v>
      </c>
      <c r="F340" s="61">
        <v>1.7500000000000002E-2</v>
      </c>
      <c r="G340" s="61">
        <v>0</v>
      </c>
      <c r="H340" s="61">
        <v>3</v>
      </c>
      <c r="I340" s="3" t="s">
        <v>995</v>
      </c>
      <c r="J340" s="198"/>
    </row>
    <row r="341" spans="1:10">
      <c r="A341" s="215" t="str">
        <f t="shared" si="4"/>
        <v>貨3LRAF</v>
      </c>
      <c r="B341" s="61" t="s">
        <v>1190</v>
      </c>
      <c r="C341" s="61" t="s">
        <v>1204</v>
      </c>
      <c r="D341" s="61" t="s">
        <v>697</v>
      </c>
      <c r="E341" s="61" t="s">
        <v>710</v>
      </c>
      <c r="F341" s="61">
        <v>1.7500000000000002E-2</v>
      </c>
      <c r="G341" s="61">
        <v>0</v>
      </c>
      <c r="H341" s="61">
        <v>3</v>
      </c>
      <c r="I341" s="3" t="s">
        <v>1145</v>
      </c>
      <c r="J341" s="198"/>
    </row>
    <row r="342" spans="1:10">
      <c r="A342" s="215" t="str">
        <f t="shared" si="4"/>
        <v>貨3LRLF</v>
      </c>
      <c r="B342" s="61" t="s">
        <v>1190</v>
      </c>
      <c r="C342" s="61" t="s">
        <v>1204</v>
      </c>
      <c r="D342" s="197" t="s">
        <v>697</v>
      </c>
      <c r="E342" s="219" t="s">
        <v>1176</v>
      </c>
      <c r="F342" s="61">
        <v>1.7500000000000002E-2</v>
      </c>
      <c r="G342" s="61">
        <v>0</v>
      </c>
      <c r="H342" s="61">
        <v>3</v>
      </c>
      <c r="I342" s="3" t="s">
        <v>1147</v>
      </c>
      <c r="J342" s="198"/>
    </row>
    <row r="343" spans="1:10">
      <c r="A343" s="215" t="str">
        <f t="shared" si="4"/>
        <v>貨3LQBF</v>
      </c>
      <c r="B343" s="61" t="s">
        <v>1190</v>
      </c>
      <c r="C343" s="61" t="s">
        <v>1204</v>
      </c>
      <c r="D343" s="197" t="s">
        <v>697</v>
      </c>
      <c r="E343" s="219" t="s">
        <v>1030</v>
      </c>
      <c r="F343" s="61">
        <v>6.3E-2</v>
      </c>
      <c r="G343" s="61">
        <v>0</v>
      </c>
      <c r="H343" s="61">
        <v>3</v>
      </c>
      <c r="I343" s="3" t="s">
        <v>996</v>
      </c>
      <c r="J343" s="198"/>
    </row>
    <row r="344" spans="1:10">
      <c r="A344" s="215" t="str">
        <f t="shared" si="4"/>
        <v>貨3LQAF</v>
      </c>
      <c r="B344" s="61" t="s">
        <v>1190</v>
      </c>
      <c r="C344" s="61" t="s">
        <v>1204</v>
      </c>
      <c r="D344" s="61" t="s">
        <v>697</v>
      </c>
      <c r="E344" s="61" t="s">
        <v>1026</v>
      </c>
      <c r="F344" s="61">
        <v>6.3E-2</v>
      </c>
      <c r="G344" s="61">
        <v>0</v>
      </c>
      <c r="H344" s="61">
        <v>3</v>
      </c>
      <c r="I344" s="3" t="s">
        <v>1145</v>
      </c>
      <c r="J344" s="198"/>
    </row>
    <row r="345" spans="1:10">
      <c r="A345" s="215" t="str">
        <f t="shared" si="4"/>
        <v>貨3LQLF</v>
      </c>
      <c r="B345" s="61" t="s">
        <v>1190</v>
      </c>
      <c r="C345" s="61" t="s">
        <v>1204</v>
      </c>
      <c r="D345" s="61" t="s">
        <v>697</v>
      </c>
      <c r="E345" s="61" t="s">
        <v>1177</v>
      </c>
      <c r="F345" s="61">
        <v>6.3E-2</v>
      </c>
      <c r="G345" s="61">
        <v>0</v>
      </c>
      <c r="H345" s="61">
        <v>3</v>
      </c>
      <c r="I345" s="3" t="s">
        <v>1147</v>
      </c>
      <c r="J345" s="198"/>
    </row>
    <row r="346" spans="1:10">
      <c r="A346" s="215" t="str">
        <f t="shared" si="4"/>
        <v>貨3L3BF</v>
      </c>
      <c r="B346" s="61" t="s">
        <v>1190</v>
      </c>
      <c r="C346" s="61" t="s">
        <v>1204</v>
      </c>
      <c r="D346" s="197" t="s">
        <v>1155</v>
      </c>
      <c r="E346" s="219" t="s">
        <v>1178</v>
      </c>
      <c r="F346" s="61">
        <v>7.0000000000000007E-2</v>
      </c>
      <c r="G346" s="61">
        <v>0</v>
      </c>
      <c r="H346" s="61">
        <v>3</v>
      </c>
      <c r="I346" s="3" t="s">
        <v>996</v>
      </c>
      <c r="J346" s="198"/>
    </row>
    <row r="347" spans="1:10">
      <c r="A347" s="215" t="str">
        <f t="shared" si="4"/>
        <v>貨3L3AF</v>
      </c>
      <c r="B347" s="61" t="s">
        <v>1190</v>
      </c>
      <c r="C347" s="61" t="s">
        <v>1204</v>
      </c>
      <c r="D347" s="197" t="s">
        <v>1155</v>
      </c>
      <c r="E347" s="219" t="s">
        <v>1179</v>
      </c>
      <c r="F347" s="61">
        <v>3.5000000000000003E-2</v>
      </c>
      <c r="G347" s="61">
        <v>0</v>
      </c>
      <c r="H347" s="61">
        <v>3</v>
      </c>
      <c r="I347" s="3" t="s">
        <v>1145</v>
      </c>
      <c r="J347" s="198"/>
    </row>
    <row r="348" spans="1:10">
      <c r="A348" s="215" t="str">
        <f t="shared" ref="A348:A421" si="5">CONCATENATE(C348,E348)</f>
        <v>貨3L3LF</v>
      </c>
      <c r="B348" s="61" t="s">
        <v>1190</v>
      </c>
      <c r="C348" s="61" t="s">
        <v>1204</v>
      </c>
      <c r="D348" s="61" t="s">
        <v>1155</v>
      </c>
      <c r="E348" s="61" t="s">
        <v>1180</v>
      </c>
      <c r="F348" s="61">
        <v>1.7500000000000002E-2</v>
      </c>
      <c r="G348" s="61">
        <v>0</v>
      </c>
      <c r="H348" s="61">
        <v>3</v>
      </c>
      <c r="I348" s="3" t="s">
        <v>1147</v>
      </c>
      <c r="J348" s="198"/>
    </row>
    <row r="349" spans="1:10">
      <c r="A349" s="215" t="str">
        <f t="shared" si="5"/>
        <v>貨3L4BF</v>
      </c>
      <c r="B349" s="61" t="s">
        <v>1190</v>
      </c>
      <c r="C349" s="61" t="s">
        <v>1204</v>
      </c>
      <c r="D349" s="61" t="s">
        <v>1155</v>
      </c>
      <c r="E349" s="61" t="s">
        <v>1181</v>
      </c>
      <c r="F349" s="61">
        <v>5.2500000000000005E-2</v>
      </c>
      <c r="G349" s="61">
        <v>0</v>
      </c>
      <c r="H349" s="61">
        <v>3</v>
      </c>
      <c r="I349" s="3" t="s">
        <v>1148</v>
      </c>
      <c r="J349" s="198"/>
    </row>
    <row r="350" spans="1:10">
      <c r="A350" s="215" t="str">
        <f t="shared" si="5"/>
        <v>貨3L4AF</v>
      </c>
      <c r="B350" s="61" t="s">
        <v>1190</v>
      </c>
      <c r="C350" s="61" t="s">
        <v>1204</v>
      </c>
      <c r="D350" s="197" t="s">
        <v>1155</v>
      </c>
      <c r="E350" s="219" t="s">
        <v>1182</v>
      </c>
      <c r="F350" s="61">
        <v>5.2499999999999998E-2</v>
      </c>
      <c r="G350" s="61">
        <v>0</v>
      </c>
      <c r="H350" s="61">
        <v>3</v>
      </c>
      <c r="I350" s="3" t="s">
        <v>1145</v>
      </c>
      <c r="J350" s="198"/>
    </row>
    <row r="351" spans="1:10">
      <c r="A351" s="215" t="str">
        <f t="shared" si="5"/>
        <v>貨3L4LF</v>
      </c>
      <c r="B351" s="61" t="s">
        <v>1190</v>
      </c>
      <c r="C351" s="61" t="s">
        <v>1204</v>
      </c>
      <c r="D351" s="197" t="s">
        <v>1155</v>
      </c>
      <c r="E351" s="219" t="s">
        <v>1183</v>
      </c>
      <c r="F351" s="61">
        <v>5.2499999999999998E-2</v>
      </c>
      <c r="G351" s="61">
        <v>0</v>
      </c>
      <c r="H351" s="61">
        <v>3</v>
      </c>
      <c r="I351" s="3" t="s">
        <v>1147</v>
      </c>
      <c r="J351" s="198"/>
    </row>
    <row r="352" spans="1:10">
      <c r="A352" s="215" t="str">
        <f t="shared" si="5"/>
        <v>貨3L5BF</v>
      </c>
      <c r="B352" s="61" t="s">
        <v>1190</v>
      </c>
      <c r="C352" s="61" t="s">
        <v>1204</v>
      </c>
      <c r="D352" s="61" t="s">
        <v>1155</v>
      </c>
      <c r="E352" s="61" t="s">
        <v>1184</v>
      </c>
      <c r="F352" s="61">
        <v>3.5000000000000003E-2</v>
      </c>
      <c r="G352" s="61">
        <v>0</v>
      </c>
      <c r="H352" s="61">
        <v>3</v>
      </c>
      <c r="I352" s="3" t="s">
        <v>995</v>
      </c>
      <c r="J352" s="198"/>
    </row>
    <row r="353" spans="1:10">
      <c r="A353" s="215" t="str">
        <f t="shared" si="5"/>
        <v>貨3L5AF</v>
      </c>
      <c r="B353" s="61" t="s">
        <v>1190</v>
      </c>
      <c r="C353" s="61" t="s">
        <v>1204</v>
      </c>
      <c r="D353" s="61" t="s">
        <v>1155</v>
      </c>
      <c r="E353" s="61" t="s">
        <v>1185</v>
      </c>
      <c r="F353" s="61">
        <v>3.5000000000000003E-2</v>
      </c>
      <c r="G353" s="61">
        <v>0</v>
      </c>
      <c r="H353" s="61">
        <v>3</v>
      </c>
      <c r="I353" s="3" t="s">
        <v>1145</v>
      </c>
      <c r="J353" s="198"/>
    </row>
    <row r="354" spans="1:10">
      <c r="A354" s="215" t="str">
        <f t="shared" si="5"/>
        <v>貨3L5LF</v>
      </c>
      <c r="B354" s="61" t="s">
        <v>1190</v>
      </c>
      <c r="C354" s="61" t="s">
        <v>1204</v>
      </c>
      <c r="D354" s="197" t="s">
        <v>1155</v>
      </c>
      <c r="E354" s="219" t="s">
        <v>1186</v>
      </c>
      <c r="F354" s="61">
        <v>3.5000000000000003E-2</v>
      </c>
      <c r="G354" s="61">
        <v>0</v>
      </c>
      <c r="H354" s="61">
        <v>3</v>
      </c>
      <c r="I354" s="3" t="s">
        <v>1147</v>
      </c>
      <c r="J354" s="198"/>
    </row>
    <row r="355" spans="1:10">
      <c r="A355" s="215" t="str">
        <f t="shared" si="5"/>
        <v>貨3L6BF</v>
      </c>
      <c r="B355" s="61" t="s">
        <v>1190</v>
      </c>
      <c r="C355" s="61" t="s">
        <v>1204</v>
      </c>
      <c r="D355" s="197" t="s">
        <v>1155</v>
      </c>
      <c r="E355" s="219" t="s">
        <v>1187</v>
      </c>
      <c r="F355" s="61">
        <v>1.7500000000000002E-2</v>
      </c>
      <c r="G355" s="61">
        <v>0</v>
      </c>
      <c r="H355" s="61">
        <v>3</v>
      </c>
      <c r="I355" s="3" t="s">
        <v>1166</v>
      </c>
      <c r="J355" s="198"/>
    </row>
    <row r="356" spans="1:10">
      <c r="A356" s="215" t="str">
        <f t="shared" si="5"/>
        <v>貨3L6AF</v>
      </c>
      <c r="B356" s="61" t="s">
        <v>1190</v>
      </c>
      <c r="C356" s="61" t="s">
        <v>1204</v>
      </c>
      <c r="D356" s="61" t="s">
        <v>1155</v>
      </c>
      <c r="E356" s="61" t="s">
        <v>1188</v>
      </c>
      <c r="F356" s="61">
        <v>1.7500000000000002E-2</v>
      </c>
      <c r="G356" s="61">
        <v>0</v>
      </c>
      <c r="H356" s="61">
        <v>3</v>
      </c>
      <c r="I356" s="3" t="s">
        <v>1145</v>
      </c>
      <c r="J356" s="198"/>
    </row>
    <row r="357" spans="1:10">
      <c r="A357" s="215" t="str">
        <f t="shared" si="5"/>
        <v>貨3L6LF</v>
      </c>
      <c r="B357" s="61" t="s">
        <v>1190</v>
      </c>
      <c r="C357" s="61" t="s">
        <v>1204</v>
      </c>
      <c r="D357" s="61" t="s">
        <v>1155</v>
      </c>
      <c r="E357" s="61" t="s">
        <v>1189</v>
      </c>
      <c r="F357" s="61">
        <v>1.7500000000000002E-2</v>
      </c>
      <c r="G357" s="61">
        <v>0</v>
      </c>
      <c r="H357" s="61">
        <v>3</v>
      </c>
      <c r="I357" s="3" t="s">
        <v>1147</v>
      </c>
      <c r="J357" s="198"/>
    </row>
    <row r="358" spans="1:10">
      <c r="A358" s="316" t="str">
        <f t="shared" si="5"/>
        <v>貨3LBAF</v>
      </c>
      <c r="B358" s="61" t="s">
        <v>1488</v>
      </c>
      <c r="C358" s="61" t="s">
        <v>1498</v>
      </c>
      <c r="D358" s="61" t="s">
        <v>318</v>
      </c>
      <c r="E358" s="61" t="s">
        <v>1484</v>
      </c>
      <c r="F358" s="61">
        <v>6.3E-2</v>
      </c>
      <c r="G358" s="61">
        <v>0</v>
      </c>
      <c r="H358" s="61">
        <v>3</v>
      </c>
      <c r="I358" s="3" t="s">
        <v>1145</v>
      </c>
      <c r="J358" s="198"/>
    </row>
    <row r="359" spans="1:10">
      <c r="A359" s="316" t="str">
        <f t="shared" si="5"/>
        <v>貨3LBBF</v>
      </c>
      <c r="B359" s="61" t="s">
        <v>1488</v>
      </c>
      <c r="C359" s="61" t="s">
        <v>1498</v>
      </c>
      <c r="D359" s="61" t="s">
        <v>318</v>
      </c>
      <c r="E359" s="61" t="s">
        <v>1485</v>
      </c>
      <c r="F359" s="61">
        <v>6.3E-2</v>
      </c>
      <c r="G359" s="61">
        <v>0</v>
      </c>
      <c r="H359" s="61">
        <v>3</v>
      </c>
      <c r="I359" s="3" t="s">
        <v>996</v>
      </c>
      <c r="J359" s="198"/>
    </row>
    <row r="360" spans="1:10">
      <c r="A360" s="316" t="str">
        <f t="shared" si="5"/>
        <v>貨3LNAF</v>
      </c>
      <c r="B360" s="61" t="s">
        <v>1488</v>
      </c>
      <c r="C360" s="61" t="s">
        <v>1498</v>
      </c>
      <c r="D360" s="61" t="s">
        <v>318</v>
      </c>
      <c r="E360" s="61" t="s">
        <v>1486</v>
      </c>
      <c r="F360" s="61">
        <v>6.3E-2</v>
      </c>
      <c r="G360" s="61">
        <v>0</v>
      </c>
      <c r="H360" s="61">
        <v>3</v>
      </c>
      <c r="I360" s="3" t="s">
        <v>1145</v>
      </c>
      <c r="J360" s="198"/>
    </row>
    <row r="361" spans="1:10">
      <c r="A361" s="316" t="str">
        <f t="shared" si="5"/>
        <v>貨3LNBF</v>
      </c>
      <c r="B361" s="61" t="s">
        <v>1488</v>
      </c>
      <c r="C361" s="61" t="s">
        <v>1498</v>
      </c>
      <c r="D361" s="61" t="s">
        <v>318</v>
      </c>
      <c r="E361" s="61" t="s">
        <v>1487</v>
      </c>
      <c r="F361" s="61">
        <v>6.3E-2</v>
      </c>
      <c r="G361" s="61">
        <v>0</v>
      </c>
      <c r="H361" s="61">
        <v>3</v>
      </c>
      <c r="I361" s="3" t="s">
        <v>996</v>
      </c>
      <c r="J361" s="198"/>
    </row>
    <row r="362" spans="1:10">
      <c r="A362" s="215" t="str">
        <f t="shared" si="5"/>
        <v>貨4L-</v>
      </c>
      <c r="B362" s="61" t="s">
        <v>1192</v>
      </c>
      <c r="C362" s="61" t="s">
        <v>1205</v>
      </c>
      <c r="D362" s="61" t="s">
        <v>210</v>
      </c>
      <c r="E362" s="219" t="s">
        <v>209</v>
      </c>
      <c r="F362" s="61">
        <v>1.17</v>
      </c>
      <c r="G362" s="61">
        <v>0</v>
      </c>
      <c r="H362" s="61">
        <v>3</v>
      </c>
      <c r="I362" s="3" t="s">
        <v>996</v>
      </c>
      <c r="J362" s="198"/>
    </row>
    <row r="363" spans="1:10">
      <c r="A363" s="215" t="str">
        <f t="shared" si="5"/>
        <v>貨4LJ</v>
      </c>
      <c r="B363" s="61" t="s">
        <v>1192</v>
      </c>
      <c r="C363" s="61" t="s">
        <v>1205</v>
      </c>
      <c r="D363" s="61" t="s">
        <v>213</v>
      </c>
      <c r="E363" s="219" t="s">
        <v>400</v>
      </c>
      <c r="F363" s="61">
        <v>0.83</v>
      </c>
      <c r="G363" s="61">
        <v>0</v>
      </c>
      <c r="H363" s="61">
        <v>3</v>
      </c>
      <c r="I363" s="3" t="s">
        <v>996</v>
      </c>
      <c r="J363" s="198"/>
    </row>
    <row r="364" spans="1:10">
      <c r="A364" s="215" t="str">
        <f t="shared" si="5"/>
        <v>貨4LM</v>
      </c>
      <c r="B364" s="61" t="s">
        <v>1192</v>
      </c>
      <c r="C364" s="61" t="s">
        <v>1205</v>
      </c>
      <c r="D364" s="61" t="s">
        <v>417</v>
      </c>
      <c r="E364" s="61" t="s">
        <v>418</v>
      </c>
      <c r="F364" s="61">
        <v>0.56999999999999995</v>
      </c>
      <c r="G364" s="61">
        <v>0</v>
      </c>
      <c r="H364" s="61">
        <v>3</v>
      </c>
      <c r="I364" s="3" t="s">
        <v>996</v>
      </c>
      <c r="J364" s="198"/>
    </row>
    <row r="365" spans="1:10">
      <c r="A365" s="215" t="str">
        <f t="shared" si="5"/>
        <v>貨4LT</v>
      </c>
      <c r="B365" s="61" t="s">
        <v>1192</v>
      </c>
      <c r="C365" s="61" t="s">
        <v>1205</v>
      </c>
      <c r="D365" s="61" t="s">
        <v>411</v>
      </c>
      <c r="E365" s="61" t="s">
        <v>412</v>
      </c>
      <c r="F365" s="61">
        <v>0.49</v>
      </c>
      <c r="G365" s="61">
        <v>0</v>
      </c>
      <c r="H365" s="61">
        <v>3</v>
      </c>
      <c r="I365" s="3" t="s">
        <v>996</v>
      </c>
      <c r="J365" s="198"/>
    </row>
    <row r="366" spans="1:10">
      <c r="A366" s="215" t="str">
        <f t="shared" si="5"/>
        <v>貨4LZ</v>
      </c>
      <c r="B366" s="61" t="s">
        <v>1192</v>
      </c>
      <c r="C366" s="61" t="s">
        <v>1205</v>
      </c>
      <c r="D366" s="61" t="s">
        <v>330</v>
      </c>
      <c r="E366" s="219" t="s">
        <v>419</v>
      </c>
      <c r="F366" s="61">
        <v>0.4</v>
      </c>
      <c r="G366" s="61">
        <v>0</v>
      </c>
      <c r="H366" s="61">
        <v>3</v>
      </c>
      <c r="I366" s="3" t="s">
        <v>996</v>
      </c>
      <c r="J366" s="198"/>
    </row>
    <row r="367" spans="1:10">
      <c r="A367" s="215" t="str">
        <f t="shared" si="5"/>
        <v>貨4LGB</v>
      </c>
      <c r="B367" s="61" t="s">
        <v>1192</v>
      </c>
      <c r="C367" s="61" t="s">
        <v>1205</v>
      </c>
      <c r="D367" s="61" t="s">
        <v>331</v>
      </c>
      <c r="E367" s="219" t="s">
        <v>446</v>
      </c>
      <c r="F367" s="61">
        <v>0.33</v>
      </c>
      <c r="G367" s="61">
        <v>0</v>
      </c>
      <c r="H367" s="61">
        <v>3</v>
      </c>
      <c r="I367" s="3" t="s">
        <v>996</v>
      </c>
      <c r="J367" s="198"/>
    </row>
    <row r="368" spans="1:10">
      <c r="A368" s="215" t="str">
        <f t="shared" si="5"/>
        <v>貨4LGE</v>
      </c>
      <c r="B368" s="61" t="s">
        <v>1192</v>
      </c>
      <c r="C368" s="61" t="s">
        <v>1205</v>
      </c>
      <c r="D368" s="61" t="s">
        <v>331</v>
      </c>
      <c r="E368" s="219" t="s">
        <v>448</v>
      </c>
      <c r="F368" s="61">
        <v>0.33</v>
      </c>
      <c r="G368" s="61">
        <v>0</v>
      </c>
      <c r="H368" s="61">
        <v>3</v>
      </c>
      <c r="I368" s="3" t="s">
        <v>996</v>
      </c>
      <c r="J368" s="198"/>
    </row>
    <row r="369" spans="1:10">
      <c r="A369" s="215" t="str">
        <f t="shared" si="5"/>
        <v>貨4LHJ</v>
      </c>
      <c r="B369" s="61" t="s">
        <v>1192</v>
      </c>
      <c r="C369" s="61" t="s">
        <v>1205</v>
      </c>
      <c r="D369" s="61" t="s">
        <v>331</v>
      </c>
      <c r="E369" s="219" t="s">
        <v>456</v>
      </c>
      <c r="F369" s="61">
        <v>0.16500000000000001</v>
      </c>
      <c r="G369" s="61">
        <v>0</v>
      </c>
      <c r="H369" s="61">
        <v>3</v>
      </c>
      <c r="I369" s="3" t="s">
        <v>1145</v>
      </c>
      <c r="J369" s="198"/>
    </row>
    <row r="370" spans="1:10">
      <c r="A370" s="215" t="str">
        <f t="shared" si="5"/>
        <v>貨4LGL</v>
      </c>
      <c r="B370" s="61" t="s">
        <v>1192</v>
      </c>
      <c r="C370" s="61" t="s">
        <v>1205</v>
      </c>
      <c r="D370" s="61" t="s">
        <v>414</v>
      </c>
      <c r="E370" s="219" t="s">
        <v>454</v>
      </c>
      <c r="F370" s="61">
        <v>0.1</v>
      </c>
      <c r="G370" s="61">
        <v>0</v>
      </c>
      <c r="H370" s="61">
        <v>3</v>
      </c>
      <c r="I370" s="3" t="s">
        <v>996</v>
      </c>
      <c r="J370" s="198"/>
    </row>
    <row r="371" spans="1:10">
      <c r="A371" s="215" t="str">
        <f t="shared" si="5"/>
        <v>貨4LHR</v>
      </c>
      <c r="B371" s="61" t="s">
        <v>1192</v>
      </c>
      <c r="C371" s="61" t="s">
        <v>1205</v>
      </c>
      <c r="D371" s="61" t="s">
        <v>414</v>
      </c>
      <c r="E371" s="219" t="s">
        <v>464</v>
      </c>
      <c r="F371" s="61">
        <v>0.05</v>
      </c>
      <c r="G371" s="61">
        <v>0</v>
      </c>
      <c r="H371" s="61">
        <v>3</v>
      </c>
      <c r="I371" s="3" t="s">
        <v>1145</v>
      </c>
      <c r="J371" s="198"/>
    </row>
    <row r="372" spans="1:10">
      <c r="A372" s="215" t="str">
        <f t="shared" si="5"/>
        <v>貨4LTD</v>
      </c>
      <c r="B372" s="61" t="s">
        <v>1192</v>
      </c>
      <c r="C372" s="61" t="s">
        <v>1205</v>
      </c>
      <c r="D372" s="61" t="s">
        <v>414</v>
      </c>
      <c r="E372" s="219" t="s">
        <v>476</v>
      </c>
      <c r="F372" s="61">
        <v>7.4999999999999997E-2</v>
      </c>
      <c r="G372" s="61">
        <v>0</v>
      </c>
      <c r="H372" s="61">
        <v>3</v>
      </c>
      <c r="I372" s="3" t="s">
        <v>996</v>
      </c>
      <c r="J372" s="198"/>
    </row>
    <row r="373" spans="1:10">
      <c r="A373" s="215" t="str">
        <f t="shared" si="5"/>
        <v>貨4LXD</v>
      </c>
      <c r="B373" s="61" t="s">
        <v>1192</v>
      </c>
      <c r="C373" s="61" t="s">
        <v>1205</v>
      </c>
      <c r="D373" s="61" t="s">
        <v>414</v>
      </c>
      <c r="E373" s="219" t="s">
        <v>490</v>
      </c>
      <c r="F373" s="61">
        <v>7.4999999999999997E-2</v>
      </c>
      <c r="G373" s="61">
        <v>0</v>
      </c>
      <c r="H373" s="61">
        <v>3</v>
      </c>
      <c r="I373" s="3" t="s">
        <v>1145</v>
      </c>
      <c r="J373" s="198"/>
    </row>
    <row r="374" spans="1:10">
      <c r="A374" s="215" t="str">
        <f t="shared" si="5"/>
        <v>貨4LLD</v>
      </c>
      <c r="B374" s="61" t="s">
        <v>1192</v>
      </c>
      <c r="C374" s="61" t="s">
        <v>1205</v>
      </c>
      <c r="D374" s="61" t="s">
        <v>414</v>
      </c>
      <c r="E374" s="219" t="s">
        <v>468</v>
      </c>
      <c r="F374" s="61">
        <v>0.05</v>
      </c>
      <c r="G374" s="61">
        <v>0</v>
      </c>
      <c r="H374" s="61">
        <v>3</v>
      </c>
      <c r="I374" s="3" t="s">
        <v>996</v>
      </c>
      <c r="J374" s="198"/>
    </row>
    <row r="375" spans="1:10">
      <c r="A375" s="215" t="str">
        <f t="shared" si="5"/>
        <v>貨4LYD</v>
      </c>
      <c r="B375" s="61" t="s">
        <v>1192</v>
      </c>
      <c r="C375" s="61" t="s">
        <v>1205</v>
      </c>
      <c r="D375" s="61" t="s">
        <v>414</v>
      </c>
      <c r="E375" s="219" t="s">
        <v>494</v>
      </c>
      <c r="F375" s="61">
        <v>0.05</v>
      </c>
      <c r="G375" s="61">
        <v>0</v>
      </c>
      <c r="H375" s="61">
        <v>3</v>
      </c>
      <c r="I375" s="3" t="s">
        <v>1145</v>
      </c>
      <c r="J375" s="198"/>
    </row>
    <row r="376" spans="1:10">
      <c r="A376" s="215" t="str">
        <f t="shared" si="5"/>
        <v>貨4LUD</v>
      </c>
      <c r="B376" s="61" t="s">
        <v>1192</v>
      </c>
      <c r="C376" s="61" t="s">
        <v>1205</v>
      </c>
      <c r="D376" s="61" t="s">
        <v>414</v>
      </c>
      <c r="E376" s="61" t="s">
        <v>483</v>
      </c>
      <c r="F376" s="61">
        <v>2.5000000000000001E-2</v>
      </c>
      <c r="G376" s="61">
        <v>0</v>
      </c>
      <c r="H376" s="61">
        <v>3</v>
      </c>
      <c r="I376" s="3" t="s">
        <v>996</v>
      </c>
      <c r="J376" s="198"/>
    </row>
    <row r="377" spans="1:10">
      <c r="A377" s="215" t="str">
        <f t="shared" si="5"/>
        <v>貨4LZD</v>
      </c>
      <c r="B377" s="61" t="s">
        <v>1192</v>
      </c>
      <c r="C377" s="61" t="s">
        <v>1205</v>
      </c>
      <c r="D377" s="61" t="s">
        <v>414</v>
      </c>
      <c r="E377" s="61" t="s">
        <v>498</v>
      </c>
      <c r="F377" s="61">
        <v>2.5000000000000001E-2</v>
      </c>
      <c r="G377" s="61">
        <v>0</v>
      </c>
      <c r="H377" s="61">
        <v>3</v>
      </c>
      <c r="I377" s="3" t="s">
        <v>1145</v>
      </c>
      <c r="J377" s="198"/>
    </row>
    <row r="378" spans="1:10">
      <c r="A378" s="215" t="str">
        <f t="shared" si="5"/>
        <v>貨4LABG</v>
      </c>
      <c r="B378" s="61" t="s">
        <v>1192</v>
      </c>
      <c r="C378" s="61" t="s">
        <v>1205</v>
      </c>
      <c r="D378" s="61" t="s">
        <v>318</v>
      </c>
      <c r="E378" s="61" t="s">
        <v>818</v>
      </c>
      <c r="F378" s="61">
        <v>0.05</v>
      </c>
      <c r="G378" s="61">
        <v>0</v>
      </c>
      <c r="H378" s="61">
        <v>3</v>
      </c>
      <c r="I378" s="3" t="s">
        <v>996</v>
      </c>
      <c r="J378" s="198"/>
    </row>
    <row r="379" spans="1:10">
      <c r="A379" s="215" t="str">
        <f t="shared" si="5"/>
        <v>貨4LAAG</v>
      </c>
      <c r="B379" s="61" t="s">
        <v>1192</v>
      </c>
      <c r="C379" s="61" t="s">
        <v>1205</v>
      </c>
      <c r="D379" s="61" t="s">
        <v>318</v>
      </c>
      <c r="E379" s="61" t="s">
        <v>814</v>
      </c>
      <c r="F379" s="61">
        <v>2.5000000000000001E-2</v>
      </c>
      <c r="G379" s="61">
        <v>0</v>
      </c>
      <c r="H379" s="61">
        <v>3</v>
      </c>
      <c r="I379" s="3" t="s">
        <v>1145</v>
      </c>
      <c r="J379" s="198"/>
    </row>
    <row r="380" spans="1:10">
      <c r="A380" s="215" t="str">
        <f t="shared" si="5"/>
        <v>貨4LALG</v>
      </c>
      <c r="B380" s="61" t="s">
        <v>1192</v>
      </c>
      <c r="C380" s="61" t="s">
        <v>1205</v>
      </c>
      <c r="D380" s="61" t="s">
        <v>318</v>
      </c>
      <c r="E380" s="61" t="s">
        <v>1194</v>
      </c>
      <c r="F380" s="61">
        <v>1.2500000000000001E-2</v>
      </c>
      <c r="G380" s="61">
        <v>0</v>
      </c>
      <c r="H380" s="61">
        <v>3</v>
      </c>
      <c r="I380" s="3" t="s">
        <v>1147</v>
      </c>
      <c r="J380" s="198"/>
    </row>
    <row r="381" spans="1:10">
      <c r="A381" s="215" t="str">
        <f t="shared" si="5"/>
        <v>貨4LBAG</v>
      </c>
      <c r="B381" s="61" t="s">
        <v>1192</v>
      </c>
      <c r="C381" s="61" t="s">
        <v>1205</v>
      </c>
      <c r="D381" s="61" t="s">
        <v>318</v>
      </c>
      <c r="E381" s="61" t="s">
        <v>333</v>
      </c>
      <c r="F381" s="61">
        <v>4.4999999999999998E-2</v>
      </c>
      <c r="G381" s="61">
        <v>0</v>
      </c>
      <c r="H381" s="61">
        <v>3</v>
      </c>
      <c r="I381" s="3" t="s">
        <v>1145</v>
      </c>
      <c r="J381" s="198"/>
    </row>
    <row r="382" spans="1:10">
      <c r="A382" s="215" t="str">
        <f t="shared" si="5"/>
        <v>貨4LBBG</v>
      </c>
      <c r="B382" s="61" t="s">
        <v>1192</v>
      </c>
      <c r="C382" s="61" t="s">
        <v>1205</v>
      </c>
      <c r="D382" s="61" t="s">
        <v>318</v>
      </c>
      <c r="E382" s="61" t="s">
        <v>334</v>
      </c>
      <c r="F382" s="61">
        <v>4.4999999999999998E-2</v>
      </c>
      <c r="G382" s="61">
        <v>0</v>
      </c>
      <c r="H382" s="61">
        <v>3</v>
      </c>
      <c r="I382" s="3" t="s">
        <v>996</v>
      </c>
      <c r="J382" s="198"/>
    </row>
    <row r="383" spans="1:10">
      <c r="A383" s="215" t="str">
        <f t="shared" si="5"/>
        <v>貨4LBLG</v>
      </c>
      <c r="B383" s="61" t="s">
        <v>1192</v>
      </c>
      <c r="C383" s="61" t="s">
        <v>1205</v>
      </c>
      <c r="D383" s="61" t="s">
        <v>318</v>
      </c>
      <c r="E383" s="61" t="s">
        <v>1195</v>
      </c>
      <c r="F383" s="61">
        <v>4.4999999999999998E-2</v>
      </c>
      <c r="G383" s="61">
        <v>0</v>
      </c>
      <c r="H383" s="61">
        <v>3</v>
      </c>
      <c r="I383" s="3" t="s">
        <v>1147</v>
      </c>
      <c r="J383" s="198"/>
    </row>
    <row r="384" spans="1:10">
      <c r="A384" s="215" t="str">
        <f t="shared" si="5"/>
        <v>貨4LNAG</v>
      </c>
      <c r="B384" s="61" t="s">
        <v>1192</v>
      </c>
      <c r="C384" s="61" t="s">
        <v>1205</v>
      </c>
      <c r="D384" s="61" t="s">
        <v>318</v>
      </c>
      <c r="E384" s="61" t="s">
        <v>877</v>
      </c>
      <c r="F384" s="61">
        <v>4.4999999999999998E-2</v>
      </c>
      <c r="G384" s="61">
        <v>0</v>
      </c>
      <c r="H384" s="61">
        <v>3</v>
      </c>
      <c r="I384" s="3" t="s">
        <v>1145</v>
      </c>
      <c r="J384" s="198"/>
    </row>
    <row r="385" spans="1:10">
      <c r="A385" s="215" t="str">
        <f t="shared" si="5"/>
        <v>貨4LNBG</v>
      </c>
      <c r="B385" s="61" t="s">
        <v>1192</v>
      </c>
      <c r="C385" s="61" t="s">
        <v>1205</v>
      </c>
      <c r="D385" s="61" t="s">
        <v>318</v>
      </c>
      <c r="E385" s="61" t="s">
        <v>878</v>
      </c>
      <c r="F385" s="61">
        <v>4.4999999999999998E-2</v>
      </c>
      <c r="G385" s="61">
        <v>0</v>
      </c>
      <c r="H385" s="61">
        <v>3</v>
      </c>
      <c r="I385" s="3" t="s">
        <v>996</v>
      </c>
      <c r="J385" s="198"/>
    </row>
    <row r="386" spans="1:10">
      <c r="A386" s="215" t="str">
        <f t="shared" si="5"/>
        <v>貨4LNLG</v>
      </c>
      <c r="B386" s="61" t="s">
        <v>1192</v>
      </c>
      <c r="C386" s="61" t="s">
        <v>1205</v>
      </c>
      <c r="D386" s="61" t="s">
        <v>318</v>
      </c>
      <c r="E386" s="61" t="s">
        <v>1196</v>
      </c>
      <c r="F386" s="61">
        <v>4.4999999999999998E-2</v>
      </c>
      <c r="G386" s="61">
        <v>0</v>
      </c>
      <c r="H386" s="61">
        <v>3</v>
      </c>
      <c r="I386" s="3" t="s">
        <v>1147</v>
      </c>
      <c r="J386" s="198"/>
    </row>
    <row r="387" spans="1:10">
      <c r="A387" s="215" t="str">
        <f t="shared" si="5"/>
        <v>貨4LPLG</v>
      </c>
      <c r="B387" s="61" t="s">
        <v>1192</v>
      </c>
      <c r="C387" s="61" t="s">
        <v>1205</v>
      </c>
      <c r="D387" s="61" t="s">
        <v>318</v>
      </c>
      <c r="E387" s="61" t="s">
        <v>1197</v>
      </c>
      <c r="F387" s="61">
        <v>0.05</v>
      </c>
      <c r="G387" s="61">
        <v>0</v>
      </c>
      <c r="H387" s="61">
        <v>3</v>
      </c>
      <c r="I387" s="3" t="s">
        <v>1147</v>
      </c>
      <c r="J387" s="198"/>
    </row>
    <row r="388" spans="1:10">
      <c r="A388" s="215" t="str">
        <f t="shared" si="5"/>
        <v>貨4LLBG</v>
      </c>
      <c r="B388" s="61" t="s">
        <v>1192</v>
      </c>
      <c r="C388" s="61" t="s">
        <v>1205</v>
      </c>
      <c r="D388" s="61" t="s">
        <v>697</v>
      </c>
      <c r="E388" s="61" t="s">
        <v>711</v>
      </c>
      <c r="F388" s="61">
        <v>0.05</v>
      </c>
      <c r="G388" s="61">
        <v>0</v>
      </c>
      <c r="H388" s="61">
        <v>3</v>
      </c>
      <c r="I388" s="3" t="s">
        <v>996</v>
      </c>
      <c r="J388" s="198"/>
    </row>
    <row r="389" spans="1:10">
      <c r="A389" s="215" t="str">
        <f t="shared" si="5"/>
        <v>貨4LLAG</v>
      </c>
      <c r="B389" s="61" t="s">
        <v>1192</v>
      </c>
      <c r="C389" s="61" t="s">
        <v>1205</v>
      </c>
      <c r="D389" s="61" t="s">
        <v>697</v>
      </c>
      <c r="E389" s="61" t="s">
        <v>712</v>
      </c>
      <c r="F389" s="61">
        <v>2.5000000000000001E-2</v>
      </c>
      <c r="G389" s="61">
        <v>0</v>
      </c>
      <c r="H389" s="61">
        <v>3</v>
      </c>
      <c r="I389" s="3" t="s">
        <v>1145</v>
      </c>
      <c r="J389" s="198"/>
    </row>
    <row r="390" spans="1:10">
      <c r="A390" s="215" t="str">
        <f t="shared" si="5"/>
        <v>貨4LLLG</v>
      </c>
      <c r="B390" s="61" t="s">
        <v>1192</v>
      </c>
      <c r="C390" s="61" t="s">
        <v>1205</v>
      </c>
      <c r="D390" s="61" t="s">
        <v>697</v>
      </c>
      <c r="E390" s="61" t="s">
        <v>1198</v>
      </c>
      <c r="F390" s="61">
        <v>1.2500000000000001E-2</v>
      </c>
      <c r="G390" s="61">
        <v>0</v>
      </c>
      <c r="H390" s="61">
        <v>3</v>
      </c>
      <c r="I390" s="3" t="s">
        <v>1147</v>
      </c>
      <c r="J390" s="198"/>
    </row>
    <row r="391" spans="1:10">
      <c r="A391" s="215" t="str">
        <f t="shared" si="5"/>
        <v>貨4LMBG</v>
      </c>
      <c r="B391" s="61" t="s">
        <v>1192</v>
      </c>
      <c r="C391" s="61" t="s">
        <v>1205</v>
      </c>
      <c r="D391" s="61" t="s">
        <v>697</v>
      </c>
      <c r="E391" s="61" t="s">
        <v>713</v>
      </c>
      <c r="F391" s="61">
        <v>2.5000000000000001E-2</v>
      </c>
      <c r="G391" s="61">
        <v>0</v>
      </c>
      <c r="H391" s="61">
        <v>3</v>
      </c>
      <c r="I391" s="3" t="s">
        <v>1148</v>
      </c>
      <c r="J391" s="198"/>
    </row>
    <row r="392" spans="1:10">
      <c r="A392" s="215" t="str">
        <f t="shared" si="5"/>
        <v>貨4LMAG</v>
      </c>
      <c r="B392" s="61" t="s">
        <v>1192</v>
      </c>
      <c r="C392" s="61" t="s">
        <v>1205</v>
      </c>
      <c r="D392" s="61" t="s">
        <v>697</v>
      </c>
      <c r="E392" s="61" t="s">
        <v>714</v>
      </c>
      <c r="F392" s="61">
        <v>2.5000000000000001E-2</v>
      </c>
      <c r="G392" s="61">
        <v>0</v>
      </c>
      <c r="H392" s="61">
        <v>3</v>
      </c>
      <c r="I392" s="3" t="s">
        <v>1145</v>
      </c>
      <c r="J392" s="198"/>
    </row>
    <row r="393" spans="1:10">
      <c r="A393" s="215" t="str">
        <f t="shared" si="5"/>
        <v>貨4LMLG</v>
      </c>
      <c r="B393" s="61" t="s">
        <v>1192</v>
      </c>
      <c r="C393" s="61" t="s">
        <v>1205</v>
      </c>
      <c r="D393" s="61" t="s">
        <v>697</v>
      </c>
      <c r="E393" s="61" t="s">
        <v>1199</v>
      </c>
      <c r="F393" s="61">
        <v>2.5000000000000001E-2</v>
      </c>
      <c r="G393" s="61">
        <v>0</v>
      </c>
      <c r="H393" s="61">
        <v>3</v>
      </c>
      <c r="I393" s="3" t="s">
        <v>1147</v>
      </c>
      <c r="J393" s="198"/>
    </row>
    <row r="394" spans="1:10">
      <c r="A394" s="215" t="str">
        <f t="shared" si="5"/>
        <v>貨4LRBG</v>
      </c>
      <c r="B394" s="61" t="s">
        <v>1192</v>
      </c>
      <c r="C394" s="61" t="s">
        <v>1205</v>
      </c>
      <c r="D394" s="61" t="s">
        <v>697</v>
      </c>
      <c r="E394" s="61" t="s">
        <v>715</v>
      </c>
      <c r="F394" s="61">
        <v>1.2500000000000001E-2</v>
      </c>
      <c r="G394" s="61">
        <v>0</v>
      </c>
      <c r="H394" s="61">
        <v>3</v>
      </c>
      <c r="I394" s="3" t="s">
        <v>995</v>
      </c>
      <c r="J394" s="198"/>
    </row>
    <row r="395" spans="1:10">
      <c r="A395" s="215" t="str">
        <f t="shared" si="5"/>
        <v>貨4LRAG</v>
      </c>
      <c r="B395" s="61" t="s">
        <v>1192</v>
      </c>
      <c r="C395" s="61" t="s">
        <v>1205</v>
      </c>
      <c r="D395" s="61" t="s">
        <v>697</v>
      </c>
      <c r="E395" s="61" t="s">
        <v>716</v>
      </c>
      <c r="F395" s="61">
        <v>1.2500000000000001E-2</v>
      </c>
      <c r="G395" s="61">
        <v>0</v>
      </c>
      <c r="H395" s="61">
        <v>3</v>
      </c>
      <c r="I395" s="3" t="s">
        <v>1145</v>
      </c>
      <c r="J395" s="198"/>
    </row>
    <row r="396" spans="1:10">
      <c r="A396" s="215" t="str">
        <f t="shared" si="5"/>
        <v>貨4LRLG</v>
      </c>
      <c r="B396" s="61" t="s">
        <v>1192</v>
      </c>
      <c r="C396" s="61" t="s">
        <v>1205</v>
      </c>
      <c r="D396" s="61" t="s">
        <v>697</v>
      </c>
      <c r="E396" s="61" t="s">
        <v>1200</v>
      </c>
      <c r="F396" s="61">
        <v>1.2500000000000001E-2</v>
      </c>
      <c r="G396" s="61">
        <v>0</v>
      </c>
      <c r="H396" s="61">
        <v>3</v>
      </c>
      <c r="I396" s="3" t="s">
        <v>1147</v>
      </c>
      <c r="J396" s="198"/>
    </row>
    <row r="397" spans="1:10">
      <c r="A397" s="215" t="str">
        <f t="shared" si="5"/>
        <v>貨4LQBG</v>
      </c>
      <c r="B397" s="61" t="s">
        <v>1192</v>
      </c>
      <c r="C397" s="61" t="s">
        <v>1205</v>
      </c>
      <c r="D397" s="61" t="s">
        <v>697</v>
      </c>
      <c r="E397" s="61" t="s">
        <v>1031</v>
      </c>
      <c r="F397" s="61">
        <v>4.4999999999999998E-2</v>
      </c>
      <c r="G397" s="61">
        <v>0</v>
      </c>
      <c r="H397" s="61">
        <v>3</v>
      </c>
      <c r="I397" s="3" t="s">
        <v>996</v>
      </c>
      <c r="J397" s="198"/>
    </row>
    <row r="398" spans="1:10">
      <c r="A398" s="215" t="str">
        <f t="shared" si="5"/>
        <v>貨4LQAG</v>
      </c>
      <c r="B398" s="61" t="s">
        <v>1192</v>
      </c>
      <c r="C398" s="61" t="s">
        <v>1205</v>
      </c>
      <c r="D398" s="61" t="s">
        <v>697</v>
      </c>
      <c r="E398" s="61" t="s">
        <v>1027</v>
      </c>
      <c r="F398" s="61">
        <v>4.4999999999999998E-2</v>
      </c>
      <c r="G398" s="61">
        <v>0</v>
      </c>
      <c r="H398" s="61">
        <v>3</v>
      </c>
      <c r="I398" s="3" t="s">
        <v>1145</v>
      </c>
      <c r="J398" s="198"/>
    </row>
    <row r="399" spans="1:10">
      <c r="A399" s="215" t="str">
        <f t="shared" si="5"/>
        <v>貨4LQLG</v>
      </c>
      <c r="B399" s="61" t="s">
        <v>1192</v>
      </c>
      <c r="C399" s="61" t="s">
        <v>1205</v>
      </c>
      <c r="D399" s="61" t="s">
        <v>697</v>
      </c>
      <c r="E399" s="61" t="s">
        <v>1201</v>
      </c>
      <c r="F399" s="61">
        <v>4.4999999999999998E-2</v>
      </c>
      <c r="G399" s="61">
        <v>0</v>
      </c>
      <c r="H399" s="61">
        <v>3</v>
      </c>
      <c r="I399" s="3" t="s">
        <v>1147</v>
      </c>
      <c r="J399" s="198"/>
    </row>
    <row r="400" spans="1:10">
      <c r="A400" s="316" t="str">
        <f t="shared" si="5"/>
        <v>貨4LKK</v>
      </c>
      <c r="B400" s="61" t="s">
        <v>1490</v>
      </c>
      <c r="C400" s="61" t="s">
        <v>1499</v>
      </c>
      <c r="D400" s="61" t="s">
        <v>1254</v>
      </c>
      <c r="E400" s="61" t="s">
        <v>517</v>
      </c>
      <c r="F400" s="61">
        <v>0.33</v>
      </c>
      <c r="G400" s="61">
        <v>0</v>
      </c>
      <c r="H400" s="61">
        <v>3</v>
      </c>
      <c r="I400" s="3" t="s">
        <v>996</v>
      </c>
      <c r="J400" s="198"/>
    </row>
    <row r="401" spans="1:10">
      <c r="A401" s="316" t="str">
        <f t="shared" si="5"/>
        <v>貨4LKC</v>
      </c>
      <c r="B401" s="61" t="s">
        <v>1490</v>
      </c>
      <c r="C401" s="61" t="s">
        <v>1499</v>
      </c>
      <c r="D401" s="61" t="s">
        <v>1254</v>
      </c>
      <c r="E401" s="61" t="s">
        <v>416</v>
      </c>
      <c r="F401" s="61">
        <v>0.33</v>
      </c>
      <c r="G401" s="61">
        <v>0</v>
      </c>
      <c r="H401" s="61">
        <v>3</v>
      </c>
      <c r="I401" s="3" t="s">
        <v>996</v>
      </c>
      <c r="J401" s="198"/>
    </row>
    <row r="402" spans="1:10">
      <c r="A402" s="316" t="str">
        <f t="shared" si="5"/>
        <v>貨4LCAG</v>
      </c>
      <c r="B402" s="61" t="s">
        <v>1490</v>
      </c>
      <c r="C402" s="61" t="s">
        <v>1499</v>
      </c>
      <c r="D402" s="61" t="s">
        <v>318</v>
      </c>
      <c r="E402" s="61" t="s">
        <v>1492</v>
      </c>
      <c r="F402" s="61">
        <v>2.5000000000000001E-2</v>
      </c>
      <c r="G402" s="61">
        <v>0</v>
      </c>
      <c r="H402" s="61">
        <v>3</v>
      </c>
      <c r="I402" s="3" t="s">
        <v>1145</v>
      </c>
      <c r="J402" s="198"/>
    </row>
    <row r="403" spans="1:10">
      <c r="A403" s="316" t="str">
        <f t="shared" si="5"/>
        <v>貨4LCBG</v>
      </c>
      <c r="B403" s="61" t="s">
        <v>1490</v>
      </c>
      <c r="C403" s="61" t="s">
        <v>1499</v>
      </c>
      <c r="D403" s="61" t="s">
        <v>318</v>
      </c>
      <c r="E403" s="61" t="s">
        <v>1493</v>
      </c>
      <c r="F403" s="61">
        <v>2.5000000000000001E-2</v>
      </c>
      <c r="G403" s="61">
        <v>0</v>
      </c>
      <c r="H403" s="61">
        <v>3</v>
      </c>
      <c r="I403" s="3" t="s">
        <v>1148</v>
      </c>
      <c r="J403" s="198"/>
    </row>
    <row r="404" spans="1:10">
      <c r="A404" s="316" t="str">
        <f t="shared" si="5"/>
        <v>貨4LDAG</v>
      </c>
      <c r="B404" s="61" t="s">
        <v>1490</v>
      </c>
      <c r="C404" s="61" t="s">
        <v>1499</v>
      </c>
      <c r="D404" s="61" t="s">
        <v>318</v>
      </c>
      <c r="E404" s="61" t="s">
        <v>1494</v>
      </c>
      <c r="F404" s="61">
        <v>1.2500000000000001E-2</v>
      </c>
      <c r="G404" s="61">
        <v>0</v>
      </c>
      <c r="H404" s="61">
        <v>3</v>
      </c>
      <c r="I404" s="3" t="s">
        <v>1145</v>
      </c>
      <c r="J404" s="198"/>
    </row>
    <row r="405" spans="1:10">
      <c r="A405" s="316" t="str">
        <f t="shared" si="5"/>
        <v>貨4LDBG</v>
      </c>
      <c r="B405" s="61" t="s">
        <v>1490</v>
      </c>
      <c r="C405" s="61" t="s">
        <v>1499</v>
      </c>
      <c r="D405" s="61" t="s">
        <v>318</v>
      </c>
      <c r="E405" s="61" t="s">
        <v>1495</v>
      </c>
      <c r="F405" s="61">
        <v>1.2500000000000001E-2</v>
      </c>
      <c r="G405" s="61">
        <v>0</v>
      </c>
      <c r="H405" s="61">
        <v>3</v>
      </c>
      <c r="I405" s="3" t="s">
        <v>995</v>
      </c>
      <c r="J405" s="198"/>
    </row>
    <row r="406" spans="1:10">
      <c r="A406" s="215" t="str">
        <f t="shared" si="5"/>
        <v>貨1軽-</v>
      </c>
      <c r="B406" s="61" t="s">
        <v>1206</v>
      </c>
      <c r="C406" s="61" t="s">
        <v>1207</v>
      </c>
      <c r="D406" s="61" t="s">
        <v>210</v>
      </c>
      <c r="E406" s="61" t="s">
        <v>209</v>
      </c>
      <c r="F406" s="61">
        <v>1.7</v>
      </c>
      <c r="G406" s="61">
        <v>0.2</v>
      </c>
      <c r="H406" s="61">
        <v>2.58</v>
      </c>
      <c r="I406" s="3" t="s">
        <v>1760</v>
      </c>
      <c r="J406" s="198"/>
    </row>
    <row r="407" spans="1:10">
      <c r="A407" s="215" t="str">
        <f t="shared" si="5"/>
        <v>貨1軽K</v>
      </c>
      <c r="B407" s="61" t="s">
        <v>1206</v>
      </c>
      <c r="C407" s="61" t="s">
        <v>1207</v>
      </c>
      <c r="D407" s="61" t="s">
        <v>213</v>
      </c>
      <c r="E407" s="61" t="s">
        <v>399</v>
      </c>
      <c r="F407" s="61">
        <v>1.52</v>
      </c>
      <c r="G407" s="61">
        <v>0.2</v>
      </c>
      <c r="H407" s="61">
        <v>2.58</v>
      </c>
      <c r="I407" s="3" t="s">
        <v>1760</v>
      </c>
      <c r="J407" s="198"/>
    </row>
    <row r="408" spans="1:10">
      <c r="A408" s="215" t="str">
        <f t="shared" si="5"/>
        <v>貨1軽N</v>
      </c>
      <c r="B408" s="61" t="s">
        <v>1206</v>
      </c>
      <c r="C408" s="61" t="s">
        <v>1207</v>
      </c>
      <c r="D408" s="61" t="s">
        <v>401</v>
      </c>
      <c r="E408" s="61" t="s">
        <v>530</v>
      </c>
      <c r="F408" s="61">
        <v>1.3</v>
      </c>
      <c r="G408" s="61">
        <v>0.2</v>
      </c>
      <c r="H408" s="61">
        <v>2.58</v>
      </c>
      <c r="I408" s="3" t="s">
        <v>1760</v>
      </c>
      <c r="J408" s="198"/>
    </row>
    <row r="409" spans="1:10">
      <c r="A409" s="215" t="str">
        <f t="shared" si="5"/>
        <v>貨1軽P</v>
      </c>
      <c r="B409" s="61" t="s">
        <v>1206</v>
      </c>
      <c r="C409" s="61" t="s">
        <v>1207</v>
      </c>
      <c r="D409" s="61" t="s">
        <v>401</v>
      </c>
      <c r="E409" s="61" t="s">
        <v>531</v>
      </c>
      <c r="F409" s="61">
        <v>1.3</v>
      </c>
      <c r="G409" s="61">
        <v>0.2</v>
      </c>
      <c r="H409" s="61">
        <v>2.58</v>
      </c>
      <c r="I409" s="3" t="s">
        <v>1760</v>
      </c>
      <c r="J409" s="198"/>
    </row>
    <row r="410" spans="1:10">
      <c r="A410" s="215" t="str">
        <f t="shared" si="5"/>
        <v>貨1軽S</v>
      </c>
      <c r="B410" s="61" t="s">
        <v>1206</v>
      </c>
      <c r="C410" s="61" t="s">
        <v>1207</v>
      </c>
      <c r="D410" s="61" t="s">
        <v>404</v>
      </c>
      <c r="E410" s="61" t="s">
        <v>405</v>
      </c>
      <c r="F410" s="61">
        <v>0.9</v>
      </c>
      <c r="G410" s="61">
        <v>0.2</v>
      </c>
      <c r="H410" s="61">
        <v>2.58</v>
      </c>
      <c r="I410" s="3" t="s">
        <v>1760</v>
      </c>
      <c r="J410" s="198"/>
    </row>
    <row r="411" spans="1:10">
      <c r="A411" s="215" t="str">
        <f t="shared" si="5"/>
        <v>貨1軽KA</v>
      </c>
      <c r="B411" s="61" t="s">
        <v>1206</v>
      </c>
      <c r="C411" s="61" t="s">
        <v>1207</v>
      </c>
      <c r="D411" s="61" t="s">
        <v>51</v>
      </c>
      <c r="E411" s="61" t="s">
        <v>407</v>
      </c>
      <c r="F411" s="61">
        <v>0.6</v>
      </c>
      <c r="G411" s="61">
        <v>0.2</v>
      </c>
      <c r="H411" s="61">
        <v>2.58</v>
      </c>
      <c r="I411" s="3" t="s">
        <v>1760</v>
      </c>
      <c r="J411" s="198"/>
    </row>
    <row r="412" spans="1:10">
      <c r="A412" s="215" t="str">
        <f t="shared" si="5"/>
        <v>貨1軽KE</v>
      </c>
      <c r="B412" s="61" t="s">
        <v>1206</v>
      </c>
      <c r="C412" s="61" t="s">
        <v>1207</v>
      </c>
      <c r="D412" s="61" t="s">
        <v>52</v>
      </c>
      <c r="E412" s="61" t="s">
        <v>512</v>
      </c>
      <c r="F412" s="61">
        <v>0.4</v>
      </c>
      <c r="G412" s="61">
        <v>0.08</v>
      </c>
      <c r="H412" s="61">
        <v>2.58</v>
      </c>
      <c r="I412" s="3" t="s">
        <v>1760</v>
      </c>
      <c r="J412" s="198"/>
    </row>
    <row r="413" spans="1:10">
      <c r="A413" s="215" t="str">
        <f t="shared" si="5"/>
        <v>貨1軽HA</v>
      </c>
      <c r="B413" s="61" t="s">
        <v>1206</v>
      </c>
      <c r="C413" s="61" t="s">
        <v>1207</v>
      </c>
      <c r="D413" s="61" t="s">
        <v>52</v>
      </c>
      <c r="E413" s="61" t="s">
        <v>499</v>
      </c>
      <c r="F413" s="61">
        <v>0.2</v>
      </c>
      <c r="G413" s="61">
        <v>0.04</v>
      </c>
      <c r="H413" s="61">
        <v>2.58</v>
      </c>
      <c r="I413" s="3" t="s">
        <v>1145</v>
      </c>
      <c r="J413" s="198"/>
    </row>
    <row r="414" spans="1:10">
      <c r="A414" s="215" t="str">
        <f t="shared" si="5"/>
        <v>貨1軽KP</v>
      </c>
      <c r="B414" s="61" t="s">
        <v>1206</v>
      </c>
      <c r="C414" s="61" t="s">
        <v>1207</v>
      </c>
      <c r="D414" s="61" t="s">
        <v>409</v>
      </c>
      <c r="E414" s="61" t="s">
        <v>521</v>
      </c>
      <c r="F414" s="61">
        <v>0.28000000000000003</v>
      </c>
      <c r="G414" s="61">
        <v>5.1999999999999998E-2</v>
      </c>
      <c r="H414" s="61">
        <v>2.58</v>
      </c>
      <c r="I414" s="3" t="s">
        <v>1760</v>
      </c>
      <c r="J414" s="198"/>
    </row>
    <row r="415" spans="1:10">
      <c r="A415" s="215" t="str">
        <f t="shared" si="5"/>
        <v>貨1軽HW</v>
      </c>
      <c r="B415" s="61" t="s">
        <v>1206</v>
      </c>
      <c r="C415" s="61" t="s">
        <v>1207</v>
      </c>
      <c r="D415" s="61" t="s">
        <v>409</v>
      </c>
      <c r="E415" s="61" t="s">
        <v>508</v>
      </c>
      <c r="F415" s="61">
        <v>0.14000000000000001</v>
      </c>
      <c r="G415" s="61">
        <v>2.5999999999999999E-2</v>
      </c>
      <c r="H415" s="61">
        <v>2.58</v>
      </c>
      <c r="I415" s="3" t="s">
        <v>1145</v>
      </c>
      <c r="J415" s="198"/>
    </row>
    <row r="416" spans="1:10">
      <c r="A416" s="215" t="str">
        <f t="shared" si="5"/>
        <v>貨1軽TH</v>
      </c>
      <c r="B416" s="61" t="s">
        <v>1206</v>
      </c>
      <c r="C416" s="61" t="s">
        <v>1207</v>
      </c>
      <c r="D416" s="61" t="s">
        <v>409</v>
      </c>
      <c r="E416" s="61" t="s">
        <v>236</v>
      </c>
      <c r="F416" s="61">
        <v>0.21</v>
      </c>
      <c r="G416" s="61">
        <v>3.9E-2</v>
      </c>
      <c r="H416" s="61">
        <v>2.58</v>
      </c>
      <c r="I416" s="3" t="s">
        <v>1760</v>
      </c>
      <c r="J416" s="198"/>
    </row>
    <row r="417" spans="1:10">
      <c r="A417" s="215" t="str">
        <f t="shared" si="5"/>
        <v>貨1軽XH</v>
      </c>
      <c r="B417" s="61" t="s">
        <v>1206</v>
      </c>
      <c r="C417" s="61" t="s">
        <v>1207</v>
      </c>
      <c r="D417" s="61" t="s">
        <v>409</v>
      </c>
      <c r="E417" s="61" t="s">
        <v>265</v>
      </c>
      <c r="F417" s="61">
        <v>0.21</v>
      </c>
      <c r="G417" s="61">
        <v>3.9E-2</v>
      </c>
      <c r="H417" s="61">
        <v>2.58</v>
      </c>
      <c r="I417" s="3" t="s">
        <v>1145</v>
      </c>
      <c r="J417" s="198"/>
    </row>
    <row r="418" spans="1:10">
      <c r="A418" s="215" t="str">
        <f t="shared" si="5"/>
        <v>貨1軽LH</v>
      </c>
      <c r="B418" s="61" t="s">
        <v>1206</v>
      </c>
      <c r="C418" s="61" t="s">
        <v>1207</v>
      </c>
      <c r="D418" s="61" t="s">
        <v>409</v>
      </c>
      <c r="E418" s="61" t="s">
        <v>525</v>
      </c>
      <c r="F418" s="61">
        <v>0.14000000000000001</v>
      </c>
      <c r="G418" s="61">
        <v>2.5999999999999999E-2</v>
      </c>
      <c r="H418" s="61">
        <v>2.58</v>
      </c>
      <c r="I418" s="3" t="s">
        <v>1760</v>
      </c>
      <c r="J418" s="198"/>
    </row>
    <row r="419" spans="1:10">
      <c r="A419" s="215" t="str">
        <f t="shared" si="5"/>
        <v>貨1軽YH</v>
      </c>
      <c r="B419" s="61" t="s">
        <v>1206</v>
      </c>
      <c r="C419" s="61" t="s">
        <v>1207</v>
      </c>
      <c r="D419" s="61" t="s">
        <v>409</v>
      </c>
      <c r="E419" s="61" t="s">
        <v>271</v>
      </c>
      <c r="F419" s="61">
        <v>0.14000000000000001</v>
      </c>
      <c r="G419" s="61">
        <v>2.5999999999999999E-2</v>
      </c>
      <c r="H419" s="61">
        <v>2.58</v>
      </c>
      <c r="I419" s="3" t="s">
        <v>1145</v>
      </c>
      <c r="J419" s="198"/>
    </row>
    <row r="420" spans="1:10">
      <c r="A420" s="215" t="str">
        <f t="shared" si="5"/>
        <v>貨1軽UH</v>
      </c>
      <c r="B420" s="61" t="s">
        <v>1206</v>
      </c>
      <c r="C420" s="61" t="s">
        <v>1207</v>
      </c>
      <c r="D420" s="61" t="s">
        <v>409</v>
      </c>
      <c r="E420" s="61" t="s">
        <v>242</v>
      </c>
      <c r="F420" s="61">
        <v>7.0000000000000007E-2</v>
      </c>
      <c r="G420" s="61">
        <v>1.2999999999999999E-2</v>
      </c>
      <c r="H420" s="61">
        <v>2.58</v>
      </c>
      <c r="I420" s="3" t="s">
        <v>1760</v>
      </c>
      <c r="J420" s="198"/>
    </row>
    <row r="421" spans="1:10">
      <c r="A421" s="215" t="str">
        <f t="shared" si="5"/>
        <v>貨1軽ZH</v>
      </c>
      <c r="B421" s="61" t="s">
        <v>1206</v>
      </c>
      <c r="C421" s="61" t="s">
        <v>1207</v>
      </c>
      <c r="D421" s="61" t="s">
        <v>409</v>
      </c>
      <c r="E421" s="61" t="s">
        <v>276</v>
      </c>
      <c r="F421" s="61">
        <v>7.0000000000000007E-2</v>
      </c>
      <c r="G421" s="61">
        <v>1.2999999999999999E-2</v>
      </c>
      <c r="H421" s="61">
        <v>2.58</v>
      </c>
      <c r="I421" s="3" t="s">
        <v>1145</v>
      </c>
      <c r="J421" s="198"/>
    </row>
    <row r="422" spans="1:10">
      <c r="A422" s="215" t="str">
        <f t="shared" ref="A422:A526" si="6">CONCATENATE(C422,E422)</f>
        <v>貨1軽ADE</v>
      </c>
      <c r="B422" s="61" t="s">
        <v>1206</v>
      </c>
      <c r="C422" s="61" t="s">
        <v>1207</v>
      </c>
      <c r="D422" s="61" t="s">
        <v>318</v>
      </c>
      <c r="E422" s="61" t="s">
        <v>826</v>
      </c>
      <c r="F422" s="61">
        <v>0.14000000000000001</v>
      </c>
      <c r="G422" s="61">
        <v>1.2999999999999999E-2</v>
      </c>
      <c r="H422" s="61">
        <v>2.58</v>
      </c>
      <c r="I422" s="3" t="s">
        <v>1761</v>
      </c>
      <c r="J422" s="198"/>
    </row>
    <row r="423" spans="1:10">
      <c r="A423" s="215" t="str">
        <f t="shared" si="6"/>
        <v>貨1軽ACE</v>
      </c>
      <c r="B423" s="61" t="s">
        <v>1206</v>
      </c>
      <c r="C423" s="61" t="s">
        <v>1207</v>
      </c>
      <c r="D423" s="61" t="s">
        <v>318</v>
      </c>
      <c r="E423" s="61" t="s">
        <v>821</v>
      </c>
      <c r="F423" s="61">
        <v>7.0000000000000007E-2</v>
      </c>
      <c r="G423" s="61">
        <v>6.4999999999999997E-3</v>
      </c>
      <c r="H423" s="61">
        <v>2.58</v>
      </c>
      <c r="I423" s="3" t="s">
        <v>1145</v>
      </c>
      <c r="J423" s="198"/>
    </row>
    <row r="424" spans="1:10">
      <c r="A424" s="215" t="str">
        <f t="shared" si="6"/>
        <v>貨1軽AME</v>
      </c>
      <c r="B424" s="61" t="s">
        <v>1206</v>
      </c>
      <c r="C424" s="61" t="s">
        <v>1207</v>
      </c>
      <c r="D424" s="61" t="s">
        <v>318</v>
      </c>
      <c r="E424" s="61" t="s">
        <v>1208</v>
      </c>
      <c r="F424" s="61">
        <v>3.5000000000000003E-2</v>
      </c>
      <c r="G424" s="61">
        <v>3.2499999999999999E-3</v>
      </c>
      <c r="H424" s="61">
        <v>2.58</v>
      </c>
      <c r="I424" s="3" t="s">
        <v>1147</v>
      </c>
      <c r="J424" s="198"/>
    </row>
    <row r="425" spans="1:10">
      <c r="A425" s="215" t="str">
        <f t="shared" si="6"/>
        <v>貨1軽CCE</v>
      </c>
      <c r="B425" s="61" t="s">
        <v>1206</v>
      </c>
      <c r="C425" s="61" t="s">
        <v>1207</v>
      </c>
      <c r="D425" s="61" t="s">
        <v>318</v>
      </c>
      <c r="E425" s="61" t="s">
        <v>55</v>
      </c>
      <c r="F425" s="61">
        <v>7.0000000000000007E-2</v>
      </c>
      <c r="G425" s="61">
        <v>6.4999999999999997E-3</v>
      </c>
      <c r="H425" s="61">
        <v>2.58</v>
      </c>
      <c r="I425" s="3" t="s">
        <v>1145</v>
      </c>
      <c r="J425" s="198"/>
    </row>
    <row r="426" spans="1:10">
      <c r="A426" s="215" t="str">
        <f t="shared" si="6"/>
        <v>貨1軽CDE</v>
      </c>
      <c r="B426" s="61" t="s">
        <v>1206</v>
      </c>
      <c r="C426" s="61" t="s">
        <v>1207</v>
      </c>
      <c r="D426" s="61" t="s">
        <v>318</v>
      </c>
      <c r="E426" s="61" t="s">
        <v>56</v>
      </c>
      <c r="F426" s="61">
        <v>7.0000000000000007E-2</v>
      </c>
      <c r="G426" s="61">
        <v>6.4999999999999997E-3</v>
      </c>
      <c r="H426" s="61">
        <v>2.58</v>
      </c>
      <c r="I426" s="3" t="s">
        <v>1761</v>
      </c>
      <c r="J426" s="198"/>
    </row>
    <row r="427" spans="1:10">
      <c r="A427" s="215" t="str">
        <f t="shared" si="6"/>
        <v>貨1軽CME</v>
      </c>
      <c r="B427" s="61" t="s">
        <v>1206</v>
      </c>
      <c r="C427" s="61" t="s">
        <v>1207</v>
      </c>
      <c r="D427" s="61" t="s">
        <v>318</v>
      </c>
      <c r="E427" s="61" t="s">
        <v>1209</v>
      </c>
      <c r="F427" s="61">
        <v>7.0000000000000007E-2</v>
      </c>
      <c r="G427" s="61">
        <v>6.4999999999999997E-3</v>
      </c>
      <c r="H427" s="61">
        <v>2.58</v>
      </c>
      <c r="I427" s="3" t="s">
        <v>1147</v>
      </c>
      <c r="J427" s="198"/>
    </row>
    <row r="428" spans="1:10">
      <c r="A428" s="215" t="str">
        <f t="shared" si="6"/>
        <v>貨1軽DCE</v>
      </c>
      <c r="B428" s="61" t="s">
        <v>1206</v>
      </c>
      <c r="C428" s="61" t="s">
        <v>1207</v>
      </c>
      <c r="D428" s="61" t="s">
        <v>318</v>
      </c>
      <c r="E428" s="61" t="s">
        <v>57</v>
      </c>
      <c r="F428" s="61">
        <v>3.5000000000000003E-2</v>
      </c>
      <c r="G428" s="61">
        <v>3.2499999999999999E-3</v>
      </c>
      <c r="H428" s="61">
        <v>2.58</v>
      </c>
      <c r="I428" s="3" t="s">
        <v>1145</v>
      </c>
      <c r="J428" s="198"/>
    </row>
    <row r="429" spans="1:10">
      <c r="A429" s="215" t="str">
        <f t="shared" si="6"/>
        <v>貨1軽DDE</v>
      </c>
      <c r="B429" s="61" t="s">
        <v>1206</v>
      </c>
      <c r="C429" s="61" t="s">
        <v>1207</v>
      </c>
      <c r="D429" s="61" t="s">
        <v>318</v>
      </c>
      <c r="E429" s="61" t="s">
        <v>58</v>
      </c>
      <c r="F429" s="61">
        <v>3.5000000000000003E-2</v>
      </c>
      <c r="G429" s="61">
        <v>3.2499999999999999E-3</v>
      </c>
      <c r="H429" s="61">
        <v>2.58</v>
      </c>
      <c r="I429" s="3" t="s">
        <v>1761</v>
      </c>
      <c r="J429" s="198"/>
    </row>
    <row r="430" spans="1:10">
      <c r="A430" s="215" t="str">
        <f t="shared" si="6"/>
        <v>貨1軽DME</v>
      </c>
      <c r="B430" s="61" t="s">
        <v>1206</v>
      </c>
      <c r="C430" s="61" t="s">
        <v>1207</v>
      </c>
      <c r="D430" s="61" t="s">
        <v>318</v>
      </c>
      <c r="E430" s="61" t="s">
        <v>1210</v>
      </c>
      <c r="F430" s="61">
        <v>3.5000000000000003E-2</v>
      </c>
      <c r="G430" s="61">
        <v>3.2499999999999999E-3</v>
      </c>
      <c r="H430" s="61">
        <v>2.58</v>
      </c>
      <c r="I430" s="3" t="s">
        <v>1147</v>
      </c>
      <c r="J430" s="198"/>
    </row>
    <row r="431" spans="1:10">
      <c r="A431" s="215" t="str">
        <f t="shared" si="6"/>
        <v>貨1軽LDE</v>
      </c>
      <c r="B431" s="61" t="s">
        <v>1206</v>
      </c>
      <c r="C431" s="61" t="s">
        <v>1207</v>
      </c>
      <c r="D431" s="61" t="s">
        <v>697</v>
      </c>
      <c r="E431" s="61" t="s">
        <v>717</v>
      </c>
      <c r="F431" s="61">
        <v>0.08</v>
      </c>
      <c r="G431" s="61">
        <v>5.0000000000000001E-3</v>
      </c>
      <c r="H431" s="61">
        <v>2.58</v>
      </c>
      <c r="I431" s="3" t="s">
        <v>1762</v>
      </c>
      <c r="J431" s="198"/>
    </row>
    <row r="432" spans="1:10">
      <c r="A432" s="215" t="str">
        <f t="shared" si="6"/>
        <v>貨1軽LCE</v>
      </c>
      <c r="B432" s="61" t="s">
        <v>1206</v>
      </c>
      <c r="C432" s="61" t="s">
        <v>1207</v>
      </c>
      <c r="D432" s="61" t="s">
        <v>697</v>
      </c>
      <c r="E432" s="61" t="s">
        <v>718</v>
      </c>
      <c r="F432" s="61">
        <v>0.04</v>
      </c>
      <c r="G432" s="61">
        <v>2.5000000000000001E-3</v>
      </c>
      <c r="H432" s="61">
        <v>2.58</v>
      </c>
      <c r="I432" s="3" t="s">
        <v>1145</v>
      </c>
      <c r="J432" s="198"/>
    </row>
    <row r="433" spans="1:10">
      <c r="A433" s="215" t="str">
        <f t="shared" si="6"/>
        <v>貨1軽LME</v>
      </c>
      <c r="B433" s="61" t="s">
        <v>1206</v>
      </c>
      <c r="C433" s="61" t="s">
        <v>1207</v>
      </c>
      <c r="D433" s="61" t="s">
        <v>697</v>
      </c>
      <c r="E433" s="61" t="s">
        <v>1211</v>
      </c>
      <c r="F433" s="61">
        <v>0.02</v>
      </c>
      <c r="G433" s="61">
        <v>1.25E-3</v>
      </c>
      <c r="H433" s="61">
        <v>2.58</v>
      </c>
      <c r="I433" s="3" t="s">
        <v>1147</v>
      </c>
      <c r="J433" s="198"/>
    </row>
    <row r="434" spans="1:10">
      <c r="A434" s="215" t="str">
        <f t="shared" si="6"/>
        <v>貨1軽MDE</v>
      </c>
      <c r="B434" s="61" t="s">
        <v>1206</v>
      </c>
      <c r="C434" s="61" t="s">
        <v>1207</v>
      </c>
      <c r="D434" s="61" t="s">
        <v>697</v>
      </c>
      <c r="E434" s="61" t="s">
        <v>719</v>
      </c>
      <c r="F434" s="61">
        <v>0.04</v>
      </c>
      <c r="G434" s="61">
        <v>2.5000000000000001E-3</v>
      </c>
      <c r="H434" s="61">
        <v>2.58</v>
      </c>
      <c r="I434" s="3" t="s">
        <v>1762</v>
      </c>
      <c r="J434" s="198"/>
    </row>
    <row r="435" spans="1:10">
      <c r="A435" s="215" t="str">
        <f t="shared" si="6"/>
        <v>貨1軽MCE</v>
      </c>
      <c r="B435" s="61" t="s">
        <v>1206</v>
      </c>
      <c r="C435" s="61" t="s">
        <v>1207</v>
      </c>
      <c r="D435" s="61" t="s">
        <v>697</v>
      </c>
      <c r="E435" s="61" t="s">
        <v>720</v>
      </c>
      <c r="F435" s="61">
        <v>0.04</v>
      </c>
      <c r="G435" s="61">
        <v>2.5000000000000001E-3</v>
      </c>
      <c r="H435" s="61">
        <v>2.58</v>
      </c>
      <c r="I435" s="3" t="s">
        <v>1145</v>
      </c>
      <c r="J435" s="198"/>
    </row>
    <row r="436" spans="1:10">
      <c r="A436" s="215" t="str">
        <f t="shared" si="6"/>
        <v>貨1軽MME</v>
      </c>
      <c r="B436" s="61" t="s">
        <v>1206</v>
      </c>
      <c r="C436" s="61" t="s">
        <v>1207</v>
      </c>
      <c r="D436" s="61" t="s">
        <v>697</v>
      </c>
      <c r="E436" s="61" t="s">
        <v>1212</v>
      </c>
      <c r="F436" s="61">
        <v>0.04</v>
      </c>
      <c r="G436" s="61">
        <v>2.5000000000000001E-3</v>
      </c>
      <c r="H436" s="61">
        <v>2.58</v>
      </c>
      <c r="I436" s="3" t="s">
        <v>1147</v>
      </c>
      <c r="J436" s="198"/>
    </row>
    <row r="437" spans="1:10">
      <c r="A437" s="215" t="str">
        <f t="shared" si="6"/>
        <v>貨1軽RDE</v>
      </c>
      <c r="B437" s="61" t="s">
        <v>1206</v>
      </c>
      <c r="C437" s="61" t="s">
        <v>1207</v>
      </c>
      <c r="D437" s="61" t="s">
        <v>697</v>
      </c>
      <c r="E437" s="61" t="s">
        <v>721</v>
      </c>
      <c r="F437" s="61">
        <v>0.02</v>
      </c>
      <c r="G437" s="61">
        <v>1.25E-3</v>
      </c>
      <c r="H437" s="61">
        <v>2.58</v>
      </c>
      <c r="I437" s="3" t="s">
        <v>1762</v>
      </c>
      <c r="J437" s="198"/>
    </row>
    <row r="438" spans="1:10">
      <c r="A438" s="215" t="str">
        <f t="shared" si="6"/>
        <v>貨1軽RCE</v>
      </c>
      <c r="B438" s="61" t="s">
        <v>1206</v>
      </c>
      <c r="C438" s="61" t="s">
        <v>1207</v>
      </c>
      <c r="D438" s="61" t="s">
        <v>697</v>
      </c>
      <c r="E438" s="219" t="s">
        <v>722</v>
      </c>
      <c r="F438" s="61">
        <v>0.02</v>
      </c>
      <c r="G438" s="61">
        <v>1.25E-3</v>
      </c>
      <c r="H438" s="61">
        <v>2.58</v>
      </c>
      <c r="I438" s="3" t="s">
        <v>1145</v>
      </c>
      <c r="J438" s="198"/>
    </row>
    <row r="439" spans="1:10">
      <c r="A439" s="215" t="str">
        <f t="shared" si="6"/>
        <v>貨1軽RME</v>
      </c>
      <c r="B439" s="61" t="s">
        <v>1206</v>
      </c>
      <c r="C439" s="61" t="s">
        <v>1207</v>
      </c>
      <c r="D439" s="61" t="s">
        <v>697</v>
      </c>
      <c r="E439" s="219" t="s">
        <v>1213</v>
      </c>
      <c r="F439" s="61">
        <v>0.02</v>
      </c>
      <c r="G439" s="61">
        <v>1.25E-3</v>
      </c>
      <c r="H439" s="61">
        <v>2.58</v>
      </c>
      <c r="I439" s="3" t="s">
        <v>1147</v>
      </c>
      <c r="J439" s="198"/>
    </row>
    <row r="440" spans="1:10">
      <c r="A440" s="215" t="str">
        <f t="shared" si="6"/>
        <v>貨1軽QDE</v>
      </c>
      <c r="B440" s="61" t="s">
        <v>1206</v>
      </c>
      <c r="C440" s="61" t="s">
        <v>1207</v>
      </c>
      <c r="D440" s="61" t="s">
        <v>697</v>
      </c>
      <c r="E440" s="61" t="s">
        <v>1037</v>
      </c>
      <c r="F440" s="61">
        <v>7.2000000000000008E-2</v>
      </c>
      <c r="G440" s="61">
        <v>4.5000000000000005E-3</v>
      </c>
      <c r="H440" s="61">
        <v>2.58</v>
      </c>
      <c r="I440" s="3" t="s">
        <v>1762</v>
      </c>
      <c r="J440" s="198"/>
    </row>
    <row r="441" spans="1:10">
      <c r="A441" s="215" t="str">
        <f t="shared" si="6"/>
        <v>貨1軽QCE</v>
      </c>
      <c r="B441" s="61" t="s">
        <v>1206</v>
      </c>
      <c r="C441" s="61" t="s">
        <v>1207</v>
      </c>
      <c r="D441" s="61" t="s">
        <v>697</v>
      </c>
      <c r="E441" s="61" t="s">
        <v>1033</v>
      </c>
      <c r="F441" s="61">
        <v>7.2000000000000008E-2</v>
      </c>
      <c r="G441" s="61">
        <v>4.5000000000000005E-3</v>
      </c>
      <c r="H441" s="61">
        <v>2.58</v>
      </c>
      <c r="I441" s="3" t="s">
        <v>1145</v>
      </c>
      <c r="J441" s="198"/>
    </row>
    <row r="442" spans="1:10">
      <c r="A442" s="215" t="str">
        <f t="shared" si="6"/>
        <v>貨1軽QME</v>
      </c>
      <c r="B442" s="61" t="s">
        <v>1206</v>
      </c>
      <c r="C442" s="61" t="s">
        <v>1207</v>
      </c>
      <c r="D442" s="61" t="s">
        <v>697</v>
      </c>
      <c r="E442" s="219" t="s">
        <v>1214</v>
      </c>
      <c r="F442" s="61">
        <v>7.1999999999999995E-2</v>
      </c>
      <c r="G442" s="61">
        <v>4.4999999999999997E-3</v>
      </c>
      <c r="H442" s="61">
        <v>2.58</v>
      </c>
      <c r="I442" s="3" t="s">
        <v>1147</v>
      </c>
      <c r="J442" s="198"/>
    </row>
    <row r="443" spans="1:10">
      <c r="A443" s="215" t="str">
        <f t="shared" si="6"/>
        <v>貨1軽3DE</v>
      </c>
      <c r="B443" s="61" t="s">
        <v>1206</v>
      </c>
      <c r="C443" s="61" t="s">
        <v>1207</v>
      </c>
      <c r="D443" s="61" t="s">
        <v>1155</v>
      </c>
      <c r="E443" s="219" t="s">
        <v>1215</v>
      </c>
      <c r="F443" s="61">
        <v>0.15</v>
      </c>
      <c r="G443" s="61">
        <v>5.0000000000000001E-3</v>
      </c>
      <c r="H443" s="61">
        <v>2.58</v>
      </c>
      <c r="I443" s="3" t="s">
        <v>1763</v>
      </c>
      <c r="J443" s="198"/>
    </row>
    <row r="444" spans="1:10">
      <c r="A444" s="215" t="str">
        <f t="shared" si="6"/>
        <v>貨1軽3CE</v>
      </c>
      <c r="B444" s="61" t="s">
        <v>1206</v>
      </c>
      <c r="C444" s="61" t="s">
        <v>1207</v>
      </c>
      <c r="D444" s="61" t="s">
        <v>1155</v>
      </c>
      <c r="E444" s="219" t="s">
        <v>1216</v>
      </c>
      <c r="F444" s="61">
        <v>7.4999999999999997E-2</v>
      </c>
      <c r="G444" s="61">
        <v>2.5000000000000001E-3</v>
      </c>
      <c r="H444" s="61">
        <v>2.58</v>
      </c>
      <c r="I444" s="3" t="s">
        <v>1145</v>
      </c>
      <c r="J444" s="198"/>
    </row>
    <row r="445" spans="1:10">
      <c r="A445" s="215" t="str">
        <f t="shared" si="6"/>
        <v>貨1軽3ME</v>
      </c>
      <c r="B445" s="61" t="s">
        <v>1206</v>
      </c>
      <c r="C445" s="61" t="s">
        <v>1207</v>
      </c>
      <c r="D445" s="61" t="s">
        <v>1155</v>
      </c>
      <c r="E445" s="219" t="s">
        <v>1217</v>
      </c>
      <c r="F445" s="61">
        <v>3.7499999999999999E-2</v>
      </c>
      <c r="G445" s="61">
        <v>1.25E-3</v>
      </c>
      <c r="H445" s="61">
        <v>2.58</v>
      </c>
      <c r="I445" s="3" t="s">
        <v>1147</v>
      </c>
      <c r="J445" s="198"/>
    </row>
    <row r="446" spans="1:10">
      <c r="A446" s="215" t="str">
        <f t="shared" si="6"/>
        <v>貨1軽4DE</v>
      </c>
      <c r="B446" s="61" t="s">
        <v>1206</v>
      </c>
      <c r="C446" s="61" t="s">
        <v>1207</v>
      </c>
      <c r="D446" s="61" t="s">
        <v>1155</v>
      </c>
      <c r="E446" s="219" t="s">
        <v>1218</v>
      </c>
      <c r="F446" s="61">
        <v>0.11249999999999999</v>
      </c>
      <c r="G446" s="61">
        <v>3.7499999999999999E-3</v>
      </c>
      <c r="H446" s="61">
        <v>2.58</v>
      </c>
      <c r="I446" s="3" t="s">
        <v>1763</v>
      </c>
      <c r="J446" s="198"/>
    </row>
    <row r="447" spans="1:10">
      <c r="A447" s="215" t="str">
        <f t="shared" si="6"/>
        <v>貨1軽4CE</v>
      </c>
      <c r="B447" s="61" t="s">
        <v>1206</v>
      </c>
      <c r="C447" s="61" t="s">
        <v>1207</v>
      </c>
      <c r="D447" s="61" t="s">
        <v>1155</v>
      </c>
      <c r="E447" s="219" t="s">
        <v>1219</v>
      </c>
      <c r="F447" s="61">
        <v>0.11249999999999999</v>
      </c>
      <c r="G447" s="61">
        <v>3.7499999999999999E-3</v>
      </c>
      <c r="H447" s="61">
        <v>2.58</v>
      </c>
      <c r="I447" s="3" t="s">
        <v>1145</v>
      </c>
      <c r="J447" s="198"/>
    </row>
    <row r="448" spans="1:10">
      <c r="A448" s="215" t="str">
        <f t="shared" si="6"/>
        <v>貨1軽4ME</v>
      </c>
      <c r="B448" s="61" t="s">
        <v>1206</v>
      </c>
      <c r="C448" s="61" t="s">
        <v>1207</v>
      </c>
      <c r="D448" s="61" t="s">
        <v>1155</v>
      </c>
      <c r="E448" s="219" t="s">
        <v>1220</v>
      </c>
      <c r="F448" s="61">
        <v>0.11249999999999999</v>
      </c>
      <c r="G448" s="61">
        <v>3.7499999999999999E-3</v>
      </c>
      <c r="H448" s="61">
        <v>2.58</v>
      </c>
      <c r="I448" s="3" t="s">
        <v>1147</v>
      </c>
      <c r="J448" s="198"/>
    </row>
    <row r="449" spans="1:10">
      <c r="A449" s="215" t="str">
        <f t="shared" si="6"/>
        <v>貨1軽5DE</v>
      </c>
      <c r="B449" s="61" t="s">
        <v>1206</v>
      </c>
      <c r="C449" s="61" t="s">
        <v>1207</v>
      </c>
      <c r="D449" s="61" t="s">
        <v>1155</v>
      </c>
      <c r="E449" s="219" t="s">
        <v>1221</v>
      </c>
      <c r="F449" s="61">
        <v>7.4999999999999997E-2</v>
      </c>
      <c r="G449" s="61">
        <v>2.5000000000000001E-3</v>
      </c>
      <c r="H449" s="61">
        <v>2.58</v>
      </c>
      <c r="I449" s="3" t="s">
        <v>1763</v>
      </c>
      <c r="J449" s="198"/>
    </row>
    <row r="450" spans="1:10">
      <c r="A450" s="215" t="str">
        <f t="shared" si="6"/>
        <v>貨1軽5CE</v>
      </c>
      <c r="B450" s="61" t="s">
        <v>1206</v>
      </c>
      <c r="C450" s="61" t="s">
        <v>1207</v>
      </c>
      <c r="D450" s="61" t="s">
        <v>1155</v>
      </c>
      <c r="E450" s="219" t="s">
        <v>1222</v>
      </c>
      <c r="F450" s="61">
        <v>7.4999999999999997E-2</v>
      </c>
      <c r="G450" s="61">
        <v>2.5000000000000001E-3</v>
      </c>
      <c r="H450" s="61">
        <v>2.58</v>
      </c>
      <c r="I450" s="3" t="s">
        <v>1145</v>
      </c>
      <c r="J450" s="198"/>
    </row>
    <row r="451" spans="1:10">
      <c r="A451" s="215" t="str">
        <f t="shared" si="6"/>
        <v>貨1軽5ME</v>
      </c>
      <c r="B451" s="61" t="s">
        <v>1206</v>
      </c>
      <c r="C451" s="61" t="s">
        <v>1207</v>
      </c>
      <c r="D451" s="61" t="s">
        <v>1155</v>
      </c>
      <c r="E451" s="219" t="s">
        <v>1223</v>
      </c>
      <c r="F451" s="61">
        <v>7.4999999999999997E-2</v>
      </c>
      <c r="G451" s="61">
        <v>2.5000000000000001E-3</v>
      </c>
      <c r="H451" s="61">
        <v>2.58</v>
      </c>
      <c r="I451" s="3" t="s">
        <v>1147</v>
      </c>
      <c r="J451" s="198"/>
    </row>
    <row r="452" spans="1:10">
      <c r="A452" s="215" t="str">
        <f t="shared" si="6"/>
        <v>貨1軽6DE</v>
      </c>
      <c r="B452" s="61" t="s">
        <v>1206</v>
      </c>
      <c r="C452" s="61" t="s">
        <v>1207</v>
      </c>
      <c r="D452" s="219" t="s">
        <v>1155</v>
      </c>
      <c r="E452" s="219" t="s">
        <v>1224</v>
      </c>
      <c r="F452" s="61">
        <v>3.7499999999999999E-2</v>
      </c>
      <c r="G452" s="61">
        <v>1.25E-3</v>
      </c>
      <c r="H452" s="61">
        <v>2.58</v>
      </c>
      <c r="I452" s="3" t="s">
        <v>1763</v>
      </c>
      <c r="J452" s="198"/>
    </row>
    <row r="453" spans="1:10">
      <c r="A453" s="215" t="str">
        <f t="shared" si="6"/>
        <v>貨1軽6CE</v>
      </c>
      <c r="B453" s="61" t="s">
        <v>1206</v>
      </c>
      <c r="C453" s="61" t="s">
        <v>1207</v>
      </c>
      <c r="D453" s="219" t="s">
        <v>1155</v>
      </c>
      <c r="E453" s="219" t="s">
        <v>1225</v>
      </c>
      <c r="F453" s="61">
        <v>3.7499999999999999E-2</v>
      </c>
      <c r="G453" s="61">
        <v>1.25E-3</v>
      </c>
      <c r="H453" s="61">
        <v>2.58</v>
      </c>
      <c r="I453" s="3" t="s">
        <v>1145</v>
      </c>
      <c r="J453" s="198"/>
    </row>
    <row r="454" spans="1:10">
      <c r="A454" s="215" t="str">
        <f t="shared" si="6"/>
        <v>貨1軽6ME</v>
      </c>
      <c r="B454" s="61" t="s">
        <v>1206</v>
      </c>
      <c r="C454" s="61" t="s">
        <v>1207</v>
      </c>
      <c r="D454" s="61" t="s">
        <v>1155</v>
      </c>
      <c r="E454" s="61" t="s">
        <v>1226</v>
      </c>
      <c r="F454" s="61">
        <v>3.7499999999999999E-2</v>
      </c>
      <c r="G454" s="61">
        <v>1.25E-3</v>
      </c>
      <c r="H454" s="61">
        <v>2.58</v>
      </c>
      <c r="I454" s="3" t="s">
        <v>1147</v>
      </c>
      <c r="J454" s="198"/>
    </row>
    <row r="455" spans="1:10">
      <c r="A455" s="316" t="str">
        <f t="shared" si="6"/>
        <v>貨1軽AJE</v>
      </c>
      <c r="B455" s="61" t="s">
        <v>1500</v>
      </c>
      <c r="C455" s="61" t="s">
        <v>1501</v>
      </c>
      <c r="D455" s="61" t="s">
        <v>318</v>
      </c>
      <c r="E455" s="61" t="s">
        <v>1502</v>
      </c>
      <c r="F455" s="61">
        <v>7.0000000000000007E-2</v>
      </c>
      <c r="G455" s="61">
        <v>6.4999999999999997E-3</v>
      </c>
      <c r="H455" s="61">
        <v>2.58</v>
      </c>
      <c r="I455" s="3" t="s">
        <v>1145</v>
      </c>
      <c r="J455" s="198"/>
    </row>
    <row r="456" spans="1:10">
      <c r="A456" s="316" t="str">
        <f t="shared" si="6"/>
        <v>貨1軽BCE</v>
      </c>
      <c r="B456" s="61" t="s">
        <v>1500</v>
      </c>
      <c r="C456" s="61" t="s">
        <v>1501</v>
      </c>
      <c r="D456" s="61" t="s">
        <v>318</v>
      </c>
      <c r="E456" s="61" t="s">
        <v>1503</v>
      </c>
      <c r="F456" s="61">
        <v>0.126</v>
      </c>
      <c r="G456" s="61">
        <v>9.75E-3</v>
      </c>
      <c r="H456" s="61">
        <v>2.58</v>
      </c>
      <c r="I456" s="3" t="s">
        <v>1145</v>
      </c>
      <c r="J456" s="198"/>
    </row>
    <row r="457" spans="1:10">
      <c r="A457" s="316" t="str">
        <f t="shared" si="6"/>
        <v>貨1軽BDE</v>
      </c>
      <c r="B457" s="61" t="s">
        <v>1500</v>
      </c>
      <c r="C457" s="61" t="s">
        <v>1501</v>
      </c>
      <c r="D457" s="61" t="s">
        <v>318</v>
      </c>
      <c r="E457" s="61" t="s">
        <v>1504</v>
      </c>
      <c r="F457" s="61">
        <v>0.126</v>
      </c>
      <c r="G457" s="61">
        <v>9.75E-3</v>
      </c>
      <c r="H457" s="61">
        <v>2.58</v>
      </c>
      <c r="I457" s="3" t="s">
        <v>1505</v>
      </c>
      <c r="J457" s="198"/>
    </row>
    <row r="458" spans="1:10">
      <c r="A458" s="316" t="str">
        <f t="shared" si="6"/>
        <v>貨1軽BJE</v>
      </c>
      <c r="B458" s="61" t="s">
        <v>1500</v>
      </c>
      <c r="C458" s="61" t="s">
        <v>1501</v>
      </c>
      <c r="D458" s="61" t="s">
        <v>318</v>
      </c>
      <c r="E458" s="61" t="s">
        <v>1506</v>
      </c>
      <c r="F458" s="61">
        <v>0.126</v>
      </c>
      <c r="G458" s="61">
        <v>9.75E-3</v>
      </c>
      <c r="H458" s="61">
        <v>2.58</v>
      </c>
      <c r="I458" s="3" t="s">
        <v>1145</v>
      </c>
      <c r="J458" s="198"/>
    </row>
    <row r="459" spans="1:10">
      <c r="A459" s="316" t="str">
        <f t="shared" si="6"/>
        <v>貨1軽BKE</v>
      </c>
      <c r="B459" s="61" t="s">
        <v>1500</v>
      </c>
      <c r="C459" s="61" t="s">
        <v>1501</v>
      </c>
      <c r="D459" s="61" t="s">
        <v>318</v>
      </c>
      <c r="E459" s="61" t="s">
        <v>1507</v>
      </c>
      <c r="F459" s="61">
        <v>0.126</v>
      </c>
      <c r="G459" s="61">
        <v>9.75E-3</v>
      </c>
      <c r="H459" s="61">
        <v>2.58</v>
      </c>
      <c r="I459" s="3" t="s">
        <v>1505</v>
      </c>
      <c r="J459" s="198"/>
    </row>
    <row r="460" spans="1:10">
      <c r="A460" s="316" t="str">
        <f t="shared" si="6"/>
        <v>貨1軽CJE</v>
      </c>
      <c r="B460" s="61" t="s">
        <v>1500</v>
      </c>
      <c r="C460" s="61" t="s">
        <v>1501</v>
      </c>
      <c r="D460" s="61" t="s">
        <v>318</v>
      </c>
      <c r="E460" s="61" t="s">
        <v>1508</v>
      </c>
      <c r="F460" s="61">
        <v>7.0000000000000007E-2</v>
      </c>
      <c r="G460" s="61">
        <v>6.4999999999999997E-3</v>
      </c>
      <c r="H460" s="61">
        <v>2.58</v>
      </c>
      <c r="I460" s="3" t="s">
        <v>1145</v>
      </c>
      <c r="J460" s="198"/>
    </row>
    <row r="461" spans="1:10">
      <c r="A461" s="316" t="str">
        <f t="shared" si="6"/>
        <v>貨1軽CKE</v>
      </c>
      <c r="B461" s="61" t="s">
        <v>1500</v>
      </c>
      <c r="C461" s="61" t="s">
        <v>1501</v>
      </c>
      <c r="D461" s="61" t="s">
        <v>318</v>
      </c>
      <c r="E461" s="61" t="s">
        <v>1509</v>
      </c>
      <c r="F461" s="61">
        <v>7.0000000000000007E-2</v>
      </c>
      <c r="G461" s="61">
        <v>6.4999999999999997E-3</v>
      </c>
      <c r="H461" s="61">
        <v>2.58</v>
      </c>
      <c r="I461" s="3" t="s">
        <v>1505</v>
      </c>
      <c r="J461" s="198"/>
    </row>
    <row r="462" spans="1:10">
      <c r="A462" s="316" t="str">
        <f t="shared" si="6"/>
        <v>貨1軽DJE</v>
      </c>
      <c r="B462" s="61" t="s">
        <v>1500</v>
      </c>
      <c r="C462" s="61" t="s">
        <v>1501</v>
      </c>
      <c r="D462" s="61" t="s">
        <v>318</v>
      </c>
      <c r="E462" s="61" t="s">
        <v>1510</v>
      </c>
      <c r="F462" s="61">
        <v>3.5000000000000003E-2</v>
      </c>
      <c r="G462" s="61">
        <v>3.2499999999999999E-3</v>
      </c>
      <c r="H462" s="61">
        <v>2.58</v>
      </c>
      <c r="I462" s="3" t="s">
        <v>1145</v>
      </c>
      <c r="J462" s="198"/>
    </row>
    <row r="463" spans="1:10">
      <c r="A463" s="316" t="str">
        <f t="shared" si="6"/>
        <v>貨1軽DKE</v>
      </c>
      <c r="B463" s="61" t="s">
        <v>1500</v>
      </c>
      <c r="C463" s="61" t="s">
        <v>1501</v>
      </c>
      <c r="D463" s="61" t="s">
        <v>318</v>
      </c>
      <c r="E463" s="61" t="s">
        <v>1511</v>
      </c>
      <c r="F463" s="61">
        <v>3.5000000000000003E-2</v>
      </c>
      <c r="G463" s="61">
        <v>3.2499999999999999E-3</v>
      </c>
      <c r="H463" s="61">
        <v>2.58</v>
      </c>
      <c r="I463" s="3" t="s">
        <v>1505</v>
      </c>
      <c r="J463" s="198"/>
    </row>
    <row r="464" spans="1:10">
      <c r="A464" s="316" t="str">
        <f t="shared" si="6"/>
        <v>貨1軽NCE</v>
      </c>
      <c r="B464" s="61" t="s">
        <v>1500</v>
      </c>
      <c r="C464" s="61" t="s">
        <v>1501</v>
      </c>
      <c r="D464" s="61" t="s">
        <v>318</v>
      </c>
      <c r="E464" s="61" t="s">
        <v>1512</v>
      </c>
      <c r="F464" s="61">
        <v>0.126</v>
      </c>
      <c r="G464" s="61">
        <v>1.2999999999999999E-2</v>
      </c>
      <c r="H464" s="61">
        <v>2.58</v>
      </c>
      <c r="I464" s="3" t="s">
        <v>1145</v>
      </c>
      <c r="J464" s="198"/>
    </row>
    <row r="465" spans="1:10">
      <c r="A465" s="316" t="str">
        <f t="shared" si="6"/>
        <v>貨1軽NDE</v>
      </c>
      <c r="B465" s="61" t="s">
        <v>1500</v>
      </c>
      <c r="C465" s="61" t="s">
        <v>1501</v>
      </c>
      <c r="D465" s="61" t="s">
        <v>318</v>
      </c>
      <c r="E465" s="61" t="s">
        <v>1513</v>
      </c>
      <c r="F465" s="61">
        <v>0.126</v>
      </c>
      <c r="G465" s="61">
        <v>1.2999999999999999E-2</v>
      </c>
      <c r="H465" s="61">
        <v>2.58</v>
      </c>
      <c r="I465" s="3" t="s">
        <v>1505</v>
      </c>
      <c r="J465" s="198"/>
    </row>
    <row r="466" spans="1:10">
      <c r="A466" s="316" t="str">
        <f t="shared" si="6"/>
        <v>貨1軽NJE</v>
      </c>
      <c r="B466" s="61" t="s">
        <v>1500</v>
      </c>
      <c r="C466" s="61" t="s">
        <v>1501</v>
      </c>
      <c r="D466" s="61" t="s">
        <v>318</v>
      </c>
      <c r="E466" s="61" t="s">
        <v>1514</v>
      </c>
      <c r="F466" s="61">
        <v>0.126</v>
      </c>
      <c r="G466" s="61">
        <v>1.2999999999999999E-2</v>
      </c>
      <c r="H466" s="61">
        <v>2.58</v>
      </c>
      <c r="I466" s="3" t="s">
        <v>1145</v>
      </c>
      <c r="J466" s="198"/>
    </row>
    <row r="467" spans="1:10">
      <c r="A467" s="316" t="str">
        <f t="shared" si="6"/>
        <v>貨1軽NKE</v>
      </c>
      <c r="B467" s="61" t="s">
        <v>1500</v>
      </c>
      <c r="C467" s="61" t="s">
        <v>1501</v>
      </c>
      <c r="D467" s="61" t="s">
        <v>318</v>
      </c>
      <c r="E467" s="61" t="s">
        <v>1515</v>
      </c>
      <c r="F467" s="61">
        <v>0.126</v>
      </c>
      <c r="G467" s="61">
        <v>1.2999999999999999E-2</v>
      </c>
      <c r="H467" s="61">
        <v>2.58</v>
      </c>
      <c r="I467" s="3" t="s">
        <v>1505</v>
      </c>
      <c r="J467" s="198"/>
    </row>
    <row r="468" spans="1:10">
      <c r="A468" s="316" t="str">
        <f t="shared" si="6"/>
        <v>貨1軽PCE</v>
      </c>
      <c r="B468" s="61" t="s">
        <v>1500</v>
      </c>
      <c r="C468" s="61" t="s">
        <v>1501</v>
      </c>
      <c r="D468" s="61" t="s">
        <v>318</v>
      </c>
      <c r="E468" s="61" t="s">
        <v>1516</v>
      </c>
      <c r="F468" s="61">
        <v>0.14000000000000001</v>
      </c>
      <c r="G468" s="61">
        <v>1.17E-2</v>
      </c>
      <c r="H468" s="61">
        <v>2.58</v>
      </c>
      <c r="I468" s="3" t="s">
        <v>1145</v>
      </c>
      <c r="J468" s="198"/>
    </row>
    <row r="469" spans="1:10">
      <c r="A469" s="316" t="str">
        <f t="shared" si="6"/>
        <v>貨1軽PDE</v>
      </c>
      <c r="B469" s="61" t="s">
        <v>1500</v>
      </c>
      <c r="C469" s="61" t="s">
        <v>1501</v>
      </c>
      <c r="D469" s="61" t="s">
        <v>318</v>
      </c>
      <c r="E469" s="61" t="s">
        <v>1517</v>
      </c>
      <c r="F469" s="61">
        <v>0.14000000000000001</v>
      </c>
      <c r="G469" s="61">
        <v>1.17E-2</v>
      </c>
      <c r="H469" s="61">
        <v>2.58</v>
      </c>
      <c r="I469" s="3" t="s">
        <v>1505</v>
      </c>
      <c r="J469" s="198"/>
    </row>
    <row r="470" spans="1:10">
      <c r="A470" s="316" t="str">
        <f t="shared" si="6"/>
        <v>貨1軽PJE</v>
      </c>
      <c r="B470" s="61" t="s">
        <v>1500</v>
      </c>
      <c r="C470" s="61" t="s">
        <v>1501</v>
      </c>
      <c r="D470" s="61" t="s">
        <v>318</v>
      </c>
      <c r="E470" s="61" t="s">
        <v>1518</v>
      </c>
      <c r="F470" s="61">
        <v>0.14000000000000001</v>
      </c>
      <c r="G470" s="61">
        <v>1.17E-2</v>
      </c>
      <c r="H470" s="61">
        <v>2.58</v>
      </c>
      <c r="I470" s="3" t="s">
        <v>1145</v>
      </c>
      <c r="J470" s="198"/>
    </row>
    <row r="471" spans="1:10">
      <c r="A471" s="316" t="str">
        <f t="shared" si="6"/>
        <v>貨1軽PKE</v>
      </c>
      <c r="B471" s="61" t="s">
        <v>1500</v>
      </c>
      <c r="C471" s="61" t="s">
        <v>1501</v>
      </c>
      <c r="D471" s="61" t="s">
        <v>318</v>
      </c>
      <c r="E471" s="61" t="s">
        <v>1519</v>
      </c>
      <c r="F471" s="61">
        <v>0.14000000000000001</v>
      </c>
      <c r="G471" s="61">
        <v>1.17E-2</v>
      </c>
      <c r="H471" s="61">
        <v>2.58</v>
      </c>
      <c r="I471" s="3" t="s">
        <v>1505</v>
      </c>
      <c r="J471" s="198"/>
    </row>
    <row r="472" spans="1:10">
      <c r="A472" s="316" t="str">
        <f t="shared" si="6"/>
        <v>貨1軽LKE</v>
      </c>
      <c r="B472" s="61" t="s">
        <v>1500</v>
      </c>
      <c r="C472" s="61" t="s">
        <v>1501</v>
      </c>
      <c r="D472" s="61" t="s">
        <v>697</v>
      </c>
      <c r="E472" s="61" t="s">
        <v>1520</v>
      </c>
      <c r="F472" s="61">
        <v>0.08</v>
      </c>
      <c r="G472" s="61">
        <v>5.0000000000000001E-3</v>
      </c>
      <c r="H472" s="61">
        <v>2.58</v>
      </c>
      <c r="I472" s="3" t="s">
        <v>1762</v>
      </c>
      <c r="J472" s="198"/>
    </row>
    <row r="473" spans="1:10">
      <c r="A473" s="316" t="str">
        <f t="shared" si="6"/>
        <v>貨1軽LPE</v>
      </c>
      <c r="B473" s="61" t="s">
        <v>1500</v>
      </c>
      <c r="C473" s="61" t="s">
        <v>1501</v>
      </c>
      <c r="D473" s="61" t="s">
        <v>697</v>
      </c>
      <c r="E473" s="61" t="s">
        <v>1521</v>
      </c>
      <c r="F473" s="61">
        <v>0.08</v>
      </c>
      <c r="G473" s="61">
        <v>5.0000000000000001E-3</v>
      </c>
      <c r="H473" s="61">
        <v>2.58</v>
      </c>
      <c r="I473" s="3" t="s">
        <v>1762</v>
      </c>
      <c r="J473" s="198"/>
    </row>
    <row r="474" spans="1:10">
      <c r="A474" s="316" t="str">
        <f t="shared" si="6"/>
        <v>貨1軽LRE</v>
      </c>
      <c r="B474" s="61" t="s">
        <v>1500</v>
      </c>
      <c r="C474" s="61" t="s">
        <v>1501</v>
      </c>
      <c r="D474" s="61" t="s">
        <v>697</v>
      </c>
      <c r="E474" s="61" t="s">
        <v>1522</v>
      </c>
      <c r="F474" s="61">
        <v>0.08</v>
      </c>
      <c r="G474" s="61">
        <v>5.0000000000000001E-3</v>
      </c>
      <c r="H474" s="61">
        <v>2.58</v>
      </c>
      <c r="I474" s="3" t="s">
        <v>1762</v>
      </c>
      <c r="J474" s="198"/>
    </row>
    <row r="475" spans="1:10">
      <c r="A475" s="316" t="str">
        <f t="shared" si="6"/>
        <v>貨1軽LJE</v>
      </c>
      <c r="B475" s="61" t="s">
        <v>1500</v>
      </c>
      <c r="C475" s="61" t="s">
        <v>1501</v>
      </c>
      <c r="D475" s="61" t="s">
        <v>697</v>
      </c>
      <c r="E475" s="61" t="s">
        <v>1523</v>
      </c>
      <c r="F475" s="61">
        <v>0.04</v>
      </c>
      <c r="G475" s="61">
        <v>2.5000000000000001E-3</v>
      </c>
      <c r="H475" s="61">
        <v>2.58</v>
      </c>
      <c r="I475" s="3" t="s">
        <v>1145</v>
      </c>
      <c r="J475" s="198"/>
    </row>
    <row r="476" spans="1:10">
      <c r="A476" s="316" t="str">
        <f t="shared" si="6"/>
        <v>貨1軽LNE</v>
      </c>
      <c r="B476" s="61" t="s">
        <v>1500</v>
      </c>
      <c r="C476" s="61" t="s">
        <v>1501</v>
      </c>
      <c r="D476" s="61" t="s">
        <v>697</v>
      </c>
      <c r="E476" s="61" t="s">
        <v>1524</v>
      </c>
      <c r="F476" s="61">
        <v>0.04</v>
      </c>
      <c r="G476" s="61">
        <v>2.5000000000000001E-3</v>
      </c>
      <c r="H476" s="61">
        <v>2.58</v>
      </c>
      <c r="I476" s="3" t="s">
        <v>1145</v>
      </c>
      <c r="J476" s="198"/>
    </row>
    <row r="477" spans="1:10">
      <c r="A477" s="316" t="str">
        <f t="shared" si="6"/>
        <v>貨1軽LQE</v>
      </c>
      <c r="B477" s="61" t="s">
        <v>1500</v>
      </c>
      <c r="C477" s="61" t="s">
        <v>1501</v>
      </c>
      <c r="D477" s="61" t="s">
        <v>697</v>
      </c>
      <c r="E477" s="61" t="s">
        <v>1525</v>
      </c>
      <c r="F477" s="61">
        <v>0.04</v>
      </c>
      <c r="G477" s="61">
        <v>2.5000000000000001E-3</v>
      </c>
      <c r="H477" s="61">
        <v>2.58</v>
      </c>
      <c r="I477" s="3" t="s">
        <v>1145</v>
      </c>
      <c r="J477" s="198"/>
    </row>
    <row r="478" spans="1:10">
      <c r="A478" s="316" t="str">
        <f t="shared" si="6"/>
        <v>貨1軽MKE</v>
      </c>
      <c r="B478" s="61" t="s">
        <v>1500</v>
      </c>
      <c r="C478" s="61" t="s">
        <v>1501</v>
      </c>
      <c r="D478" s="61" t="s">
        <v>697</v>
      </c>
      <c r="E478" s="61" t="s">
        <v>1526</v>
      </c>
      <c r="F478" s="61">
        <v>0.04</v>
      </c>
      <c r="G478" s="61">
        <v>2.5000000000000001E-3</v>
      </c>
      <c r="H478" s="61">
        <v>2.58</v>
      </c>
      <c r="I478" s="3" t="s">
        <v>1762</v>
      </c>
      <c r="J478" s="198"/>
    </row>
    <row r="479" spans="1:10">
      <c r="A479" s="316" t="str">
        <f t="shared" si="6"/>
        <v>貨1軽MPE</v>
      </c>
      <c r="B479" s="61" t="s">
        <v>1500</v>
      </c>
      <c r="C479" s="61" t="s">
        <v>1501</v>
      </c>
      <c r="D479" s="61" t="s">
        <v>697</v>
      </c>
      <c r="E479" s="61" t="s">
        <v>1527</v>
      </c>
      <c r="F479" s="61">
        <v>0.04</v>
      </c>
      <c r="G479" s="61">
        <v>2.5000000000000001E-3</v>
      </c>
      <c r="H479" s="61">
        <v>2.58</v>
      </c>
      <c r="I479" s="3" t="s">
        <v>1762</v>
      </c>
      <c r="J479" s="198"/>
    </row>
    <row r="480" spans="1:10">
      <c r="A480" s="316" t="str">
        <f t="shared" si="6"/>
        <v>貨1軽MRE</v>
      </c>
      <c r="B480" s="61" t="s">
        <v>1500</v>
      </c>
      <c r="C480" s="61" t="s">
        <v>1501</v>
      </c>
      <c r="D480" s="61" t="s">
        <v>697</v>
      </c>
      <c r="E480" s="61" t="s">
        <v>1528</v>
      </c>
      <c r="F480" s="61">
        <v>0.04</v>
      </c>
      <c r="G480" s="61">
        <v>2.5000000000000001E-3</v>
      </c>
      <c r="H480" s="61">
        <v>2.58</v>
      </c>
      <c r="I480" s="3" t="s">
        <v>1762</v>
      </c>
      <c r="J480" s="198"/>
    </row>
    <row r="481" spans="1:10">
      <c r="A481" s="316" t="str">
        <f t="shared" si="6"/>
        <v>貨1軽MJE</v>
      </c>
      <c r="B481" s="61" t="s">
        <v>1500</v>
      </c>
      <c r="C481" s="61" t="s">
        <v>1501</v>
      </c>
      <c r="D481" s="61" t="s">
        <v>697</v>
      </c>
      <c r="E481" s="61" t="s">
        <v>1529</v>
      </c>
      <c r="F481" s="61">
        <v>0.04</v>
      </c>
      <c r="G481" s="61">
        <v>2.5000000000000001E-3</v>
      </c>
      <c r="H481" s="61">
        <v>2.58</v>
      </c>
      <c r="I481" s="3" t="s">
        <v>1145</v>
      </c>
      <c r="J481" s="198"/>
    </row>
    <row r="482" spans="1:10">
      <c r="A482" s="316" t="str">
        <f t="shared" si="6"/>
        <v>貨1軽MNE</v>
      </c>
      <c r="B482" s="61" t="s">
        <v>1500</v>
      </c>
      <c r="C482" s="61" t="s">
        <v>1501</v>
      </c>
      <c r="D482" s="61" t="s">
        <v>697</v>
      </c>
      <c r="E482" s="61" t="s">
        <v>1530</v>
      </c>
      <c r="F482" s="61">
        <v>0.04</v>
      </c>
      <c r="G482" s="61">
        <v>2.5000000000000001E-3</v>
      </c>
      <c r="H482" s="61">
        <v>2.58</v>
      </c>
      <c r="I482" s="3" t="s">
        <v>1145</v>
      </c>
      <c r="J482" s="198"/>
    </row>
    <row r="483" spans="1:10">
      <c r="A483" s="316" t="str">
        <f t="shared" si="6"/>
        <v>貨1軽MQE</v>
      </c>
      <c r="B483" s="61" t="s">
        <v>1500</v>
      </c>
      <c r="C483" s="61" t="s">
        <v>1501</v>
      </c>
      <c r="D483" s="61" t="s">
        <v>697</v>
      </c>
      <c r="E483" s="61" t="s">
        <v>1531</v>
      </c>
      <c r="F483" s="61">
        <v>0.04</v>
      </c>
      <c r="G483" s="61">
        <v>2.5000000000000001E-3</v>
      </c>
      <c r="H483" s="61">
        <v>2.58</v>
      </c>
      <c r="I483" s="3" t="s">
        <v>1145</v>
      </c>
      <c r="J483" s="198"/>
    </row>
    <row r="484" spans="1:10">
      <c r="A484" s="316" t="str">
        <f t="shared" si="6"/>
        <v>貨1軽RKE</v>
      </c>
      <c r="B484" s="61" t="s">
        <v>1500</v>
      </c>
      <c r="C484" s="61" t="s">
        <v>1501</v>
      </c>
      <c r="D484" s="61" t="s">
        <v>697</v>
      </c>
      <c r="E484" s="61" t="s">
        <v>1532</v>
      </c>
      <c r="F484" s="61">
        <v>0.02</v>
      </c>
      <c r="G484" s="61">
        <v>1.25E-3</v>
      </c>
      <c r="H484" s="61">
        <v>2.58</v>
      </c>
      <c r="I484" s="3" t="s">
        <v>1762</v>
      </c>
      <c r="J484" s="198"/>
    </row>
    <row r="485" spans="1:10">
      <c r="A485" s="316" t="str">
        <f t="shared" si="6"/>
        <v>貨1軽RPE</v>
      </c>
      <c r="B485" s="61" t="s">
        <v>1500</v>
      </c>
      <c r="C485" s="61" t="s">
        <v>1501</v>
      </c>
      <c r="D485" s="61" t="s">
        <v>697</v>
      </c>
      <c r="E485" s="61" t="s">
        <v>1533</v>
      </c>
      <c r="F485" s="61">
        <v>0.02</v>
      </c>
      <c r="G485" s="61">
        <v>1.25E-3</v>
      </c>
      <c r="H485" s="61">
        <v>2.58</v>
      </c>
      <c r="I485" s="3" t="s">
        <v>1762</v>
      </c>
      <c r="J485" s="198"/>
    </row>
    <row r="486" spans="1:10">
      <c r="A486" s="316" t="str">
        <f t="shared" si="6"/>
        <v>貨1軽RRE</v>
      </c>
      <c r="B486" s="61" t="s">
        <v>1500</v>
      </c>
      <c r="C486" s="61" t="s">
        <v>1501</v>
      </c>
      <c r="D486" s="61" t="s">
        <v>697</v>
      </c>
      <c r="E486" s="61" t="s">
        <v>1534</v>
      </c>
      <c r="F486" s="61">
        <v>0.02</v>
      </c>
      <c r="G486" s="61">
        <v>1.25E-3</v>
      </c>
      <c r="H486" s="61">
        <v>2.58</v>
      </c>
      <c r="I486" s="3" t="s">
        <v>1762</v>
      </c>
      <c r="J486" s="198"/>
    </row>
    <row r="487" spans="1:10">
      <c r="A487" s="316" t="str">
        <f t="shared" si="6"/>
        <v>貨1軽RJE</v>
      </c>
      <c r="B487" s="61" t="s">
        <v>1500</v>
      </c>
      <c r="C487" s="61" t="s">
        <v>1501</v>
      </c>
      <c r="D487" s="61" t="s">
        <v>697</v>
      </c>
      <c r="E487" s="61" t="s">
        <v>1535</v>
      </c>
      <c r="F487" s="61">
        <v>0.02</v>
      </c>
      <c r="G487" s="61">
        <v>1.25E-3</v>
      </c>
      <c r="H487" s="61">
        <v>2.58</v>
      </c>
      <c r="I487" s="3" t="s">
        <v>1145</v>
      </c>
      <c r="J487" s="198"/>
    </row>
    <row r="488" spans="1:10">
      <c r="A488" s="316" t="str">
        <f t="shared" si="6"/>
        <v>貨1軽RNE</v>
      </c>
      <c r="B488" s="61" t="s">
        <v>1500</v>
      </c>
      <c r="C488" s="61" t="s">
        <v>1501</v>
      </c>
      <c r="D488" s="61" t="s">
        <v>697</v>
      </c>
      <c r="E488" s="61" t="s">
        <v>1536</v>
      </c>
      <c r="F488" s="61">
        <v>0.02</v>
      </c>
      <c r="G488" s="61">
        <v>1.25E-3</v>
      </c>
      <c r="H488" s="61">
        <v>2.58</v>
      </c>
      <c r="I488" s="3" t="s">
        <v>1145</v>
      </c>
      <c r="J488" s="198"/>
    </row>
    <row r="489" spans="1:10">
      <c r="A489" s="316" t="str">
        <f t="shared" si="6"/>
        <v>貨1軽RQE</v>
      </c>
      <c r="B489" s="61" t="s">
        <v>1500</v>
      </c>
      <c r="C489" s="61" t="s">
        <v>1501</v>
      </c>
      <c r="D489" s="61" t="s">
        <v>697</v>
      </c>
      <c r="E489" s="61" t="s">
        <v>1537</v>
      </c>
      <c r="F489" s="61">
        <v>0.02</v>
      </c>
      <c r="G489" s="61">
        <v>1.25E-3</v>
      </c>
      <c r="H489" s="61">
        <v>2.58</v>
      </c>
      <c r="I489" s="3" t="s">
        <v>1145</v>
      </c>
      <c r="J489" s="198"/>
    </row>
    <row r="490" spans="1:10">
      <c r="A490" s="316" t="str">
        <f t="shared" si="6"/>
        <v>貨1軽QKE</v>
      </c>
      <c r="B490" s="61" t="s">
        <v>1500</v>
      </c>
      <c r="C490" s="61" t="s">
        <v>1501</v>
      </c>
      <c r="D490" s="61" t="s">
        <v>697</v>
      </c>
      <c r="E490" s="61" t="s">
        <v>1538</v>
      </c>
      <c r="F490" s="61">
        <v>7.1999999999999995E-2</v>
      </c>
      <c r="G490" s="61">
        <v>4.4999999999999997E-3</v>
      </c>
      <c r="H490" s="61">
        <v>2.58</v>
      </c>
      <c r="I490" s="3" t="s">
        <v>1762</v>
      </c>
      <c r="J490" s="198"/>
    </row>
    <row r="491" spans="1:10">
      <c r="A491" s="316" t="str">
        <f t="shared" si="6"/>
        <v>貨1軽QPE</v>
      </c>
      <c r="B491" s="61" t="s">
        <v>1500</v>
      </c>
      <c r="C491" s="61" t="s">
        <v>1501</v>
      </c>
      <c r="D491" s="61" t="s">
        <v>697</v>
      </c>
      <c r="E491" s="61" t="s">
        <v>1539</v>
      </c>
      <c r="F491" s="61">
        <v>7.1999999999999995E-2</v>
      </c>
      <c r="G491" s="61">
        <v>4.4999999999999997E-3</v>
      </c>
      <c r="H491" s="61">
        <v>2.58</v>
      </c>
      <c r="I491" s="3" t="s">
        <v>1762</v>
      </c>
      <c r="J491" s="198"/>
    </row>
    <row r="492" spans="1:10">
      <c r="A492" s="316" t="str">
        <f t="shared" si="6"/>
        <v>貨1軽QRE</v>
      </c>
      <c r="B492" s="61" t="s">
        <v>1500</v>
      </c>
      <c r="C492" s="61" t="s">
        <v>1501</v>
      </c>
      <c r="D492" s="61" t="s">
        <v>697</v>
      </c>
      <c r="E492" s="61" t="s">
        <v>1540</v>
      </c>
      <c r="F492" s="61">
        <v>7.1999999999999995E-2</v>
      </c>
      <c r="G492" s="61">
        <v>4.4999999999999997E-3</v>
      </c>
      <c r="H492" s="61">
        <v>2.58</v>
      </c>
      <c r="I492" s="3" t="s">
        <v>1762</v>
      </c>
      <c r="J492" s="198"/>
    </row>
    <row r="493" spans="1:10">
      <c r="A493" s="316" t="str">
        <f t="shared" si="6"/>
        <v>貨1軽QJE</v>
      </c>
      <c r="B493" s="61" t="s">
        <v>1500</v>
      </c>
      <c r="C493" s="61" t="s">
        <v>1501</v>
      </c>
      <c r="D493" s="61" t="s">
        <v>697</v>
      </c>
      <c r="E493" s="61" t="s">
        <v>1541</v>
      </c>
      <c r="F493" s="61">
        <v>7.1999999999999995E-2</v>
      </c>
      <c r="G493" s="61">
        <v>4.4999999999999997E-3</v>
      </c>
      <c r="H493" s="61">
        <v>2.58</v>
      </c>
      <c r="I493" s="3" t="s">
        <v>1145</v>
      </c>
      <c r="J493" s="198"/>
    </row>
    <row r="494" spans="1:10">
      <c r="A494" s="316" t="str">
        <f t="shared" si="6"/>
        <v>貨1軽QNE</v>
      </c>
      <c r="B494" s="61" t="s">
        <v>1500</v>
      </c>
      <c r="C494" s="61" t="s">
        <v>1501</v>
      </c>
      <c r="D494" s="61" t="s">
        <v>697</v>
      </c>
      <c r="E494" s="61" t="s">
        <v>1542</v>
      </c>
      <c r="F494" s="61">
        <v>7.1999999999999995E-2</v>
      </c>
      <c r="G494" s="61">
        <v>4.4999999999999997E-3</v>
      </c>
      <c r="H494" s="61">
        <v>2.58</v>
      </c>
      <c r="I494" s="3" t="s">
        <v>1145</v>
      </c>
      <c r="J494" s="198"/>
    </row>
    <row r="495" spans="1:10">
      <c r="A495" s="316" t="str">
        <f t="shared" si="6"/>
        <v>貨1軽QQE</v>
      </c>
      <c r="B495" s="61" t="s">
        <v>1500</v>
      </c>
      <c r="C495" s="61" t="s">
        <v>1501</v>
      </c>
      <c r="D495" s="61" t="s">
        <v>697</v>
      </c>
      <c r="E495" s="61" t="s">
        <v>1543</v>
      </c>
      <c r="F495" s="61">
        <v>7.1999999999999995E-2</v>
      </c>
      <c r="G495" s="61">
        <v>4.4999999999999997E-3</v>
      </c>
      <c r="H495" s="61">
        <v>2.58</v>
      </c>
      <c r="I495" s="3" t="s">
        <v>1145</v>
      </c>
      <c r="J495" s="198"/>
    </row>
    <row r="496" spans="1:10">
      <c r="A496" s="215" t="str">
        <f t="shared" si="6"/>
        <v>貨2軽-</v>
      </c>
      <c r="B496" s="61" t="s">
        <v>1227</v>
      </c>
      <c r="C496" s="61" t="s">
        <v>1228</v>
      </c>
      <c r="D496" s="61" t="s">
        <v>210</v>
      </c>
      <c r="E496" s="61" t="s">
        <v>209</v>
      </c>
      <c r="F496" s="61">
        <v>2.83</v>
      </c>
      <c r="G496" s="61">
        <v>0.25</v>
      </c>
      <c r="H496" s="61">
        <v>2.58</v>
      </c>
      <c r="I496" s="3" t="s">
        <v>1760</v>
      </c>
      <c r="J496" s="198"/>
    </row>
    <row r="497" spans="1:10">
      <c r="A497" s="215" t="str">
        <f t="shared" si="6"/>
        <v>貨2軽K</v>
      </c>
      <c r="B497" s="61" t="s">
        <v>1227</v>
      </c>
      <c r="C497" s="61" t="s">
        <v>1228</v>
      </c>
      <c r="D497" s="61" t="s">
        <v>213</v>
      </c>
      <c r="E497" s="61" t="s">
        <v>399</v>
      </c>
      <c r="F497" s="61">
        <v>2.5299999999999998</v>
      </c>
      <c r="G497" s="61">
        <v>0.25</v>
      </c>
      <c r="H497" s="61">
        <v>2.58</v>
      </c>
      <c r="I497" s="3" t="s">
        <v>1760</v>
      </c>
      <c r="J497" s="198"/>
    </row>
    <row r="498" spans="1:10">
      <c r="A498" s="215" t="str">
        <f t="shared" si="6"/>
        <v>貨2軽N</v>
      </c>
      <c r="B498" s="61" t="s">
        <v>1227</v>
      </c>
      <c r="C498" s="61" t="s">
        <v>1228</v>
      </c>
      <c r="D498" s="61" t="s">
        <v>401</v>
      </c>
      <c r="E498" s="61" t="s">
        <v>530</v>
      </c>
      <c r="F498" s="61">
        <v>2.16</v>
      </c>
      <c r="G498" s="61">
        <v>0.25</v>
      </c>
      <c r="H498" s="61">
        <v>2.58</v>
      </c>
      <c r="I498" s="3" t="s">
        <v>1760</v>
      </c>
      <c r="J498" s="198"/>
    </row>
    <row r="499" spans="1:10">
      <c r="A499" s="215" t="str">
        <f t="shared" si="6"/>
        <v>貨2軽P</v>
      </c>
      <c r="B499" s="61" t="s">
        <v>1227</v>
      </c>
      <c r="C499" s="61" t="s">
        <v>1228</v>
      </c>
      <c r="D499" s="61" t="s">
        <v>401</v>
      </c>
      <c r="E499" s="61" t="s">
        <v>531</v>
      </c>
      <c r="F499" s="61">
        <v>2.16</v>
      </c>
      <c r="G499" s="61">
        <v>0.25</v>
      </c>
      <c r="H499" s="61">
        <v>2.58</v>
      </c>
      <c r="I499" s="3" t="s">
        <v>1760</v>
      </c>
      <c r="J499" s="198"/>
    </row>
    <row r="500" spans="1:10">
      <c r="A500" s="215" t="str">
        <f t="shared" si="6"/>
        <v>貨2軽S</v>
      </c>
      <c r="B500" s="61" t="s">
        <v>1227</v>
      </c>
      <c r="C500" s="61" t="s">
        <v>1228</v>
      </c>
      <c r="D500" s="61" t="s">
        <v>404</v>
      </c>
      <c r="E500" s="61" t="s">
        <v>405</v>
      </c>
      <c r="F500" s="61">
        <v>1.93</v>
      </c>
      <c r="G500" s="61">
        <v>0.25</v>
      </c>
      <c r="H500" s="61">
        <v>2.58</v>
      </c>
      <c r="I500" s="3" t="s">
        <v>1760</v>
      </c>
      <c r="J500" s="198"/>
    </row>
    <row r="501" spans="1:10">
      <c r="A501" s="215" t="str">
        <f t="shared" si="6"/>
        <v>貨2軽KB</v>
      </c>
      <c r="B501" s="61" t="s">
        <v>1227</v>
      </c>
      <c r="C501" s="61" t="s">
        <v>1228</v>
      </c>
      <c r="D501" s="61" t="s">
        <v>51</v>
      </c>
      <c r="E501" s="61" t="s">
        <v>410</v>
      </c>
      <c r="F501" s="61">
        <v>1.3</v>
      </c>
      <c r="G501" s="61">
        <v>0.25</v>
      </c>
      <c r="H501" s="61">
        <v>2.58</v>
      </c>
      <c r="I501" s="3" t="s">
        <v>1760</v>
      </c>
      <c r="J501" s="198"/>
    </row>
    <row r="502" spans="1:10">
      <c r="A502" s="215" t="str">
        <f t="shared" si="6"/>
        <v>貨2軽KF</v>
      </c>
      <c r="B502" s="61" t="s">
        <v>1227</v>
      </c>
      <c r="C502" s="61" t="s">
        <v>1228</v>
      </c>
      <c r="D502" s="61" t="s">
        <v>59</v>
      </c>
      <c r="E502" s="61" t="s">
        <v>513</v>
      </c>
      <c r="F502" s="61">
        <v>0.7</v>
      </c>
      <c r="G502" s="61">
        <v>0.09</v>
      </c>
      <c r="H502" s="61">
        <v>2.58</v>
      </c>
      <c r="I502" s="3" t="s">
        <v>1760</v>
      </c>
      <c r="J502" s="198"/>
    </row>
    <row r="503" spans="1:10">
      <c r="A503" s="215" t="str">
        <f t="shared" si="6"/>
        <v>貨2軽HB</v>
      </c>
      <c r="B503" s="61" t="s">
        <v>1227</v>
      </c>
      <c r="C503" s="61" t="s">
        <v>1228</v>
      </c>
      <c r="D503" s="61" t="s">
        <v>59</v>
      </c>
      <c r="E503" s="61" t="s">
        <v>500</v>
      </c>
      <c r="F503" s="61">
        <v>0.35</v>
      </c>
      <c r="G503" s="61">
        <v>4.4999999999999998E-2</v>
      </c>
      <c r="H503" s="61">
        <v>2.58</v>
      </c>
      <c r="I503" s="3" t="s">
        <v>1145</v>
      </c>
      <c r="J503" s="198"/>
    </row>
    <row r="504" spans="1:10">
      <c r="A504" s="215" t="str">
        <f t="shared" si="6"/>
        <v>貨2軽KJ</v>
      </c>
      <c r="B504" s="61" t="s">
        <v>1227</v>
      </c>
      <c r="C504" s="61" t="s">
        <v>1228</v>
      </c>
      <c r="D504" s="61" t="s">
        <v>59</v>
      </c>
      <c r="E504" s="61" t="s">
        <v>516</v>
      </c>
      <c r="F504" s="61">
        <v>0.7</v>
      </c>
      <c r="G504" s="61">
        <v>0.09</v>
      </c>
      <c r="H504" s="61">
        <v>2.58</v>
      </c>
      <c r="I504" s="3" t="s">
        <v>1760</v>
      </c>
      <c r="J504" s="198"/>
    </row>
    <row r="505" spans="1:10">
      <c r="A505" s="215" t="str">
        <f t="shared" si="6"/>
        <v>貨2軽HE</v>
      </c>
      <c r="B505" s="61" t="s">
        <v>1227</v>
      </c>
      <c r="C505" s="61" t="s">
        <v>1228</v>
      </c>
      <c r="D505" s="61" t="s">
        <v>59</v>
      </c>
      <c r="E505" s="61" t="s">
        <v>503</v>
      </c>
      <c r="F505" s="61">
        <v>0.35</v>
      </c>
      <c r="G505" s="61">
        <v>4.4999999999999998E-2</v>
      </c>
      <c r="H505" s="61">
        <v>2.58</v>
      </c>
      <c r="I505" s="3" t="s">
        <v>1145</v>
      </c>
      <c r="J505" s="198"/>
    </row>
    <row r="506" spans="1:10">
      <c r="A506" s="215" t="str">
        <f t="shared" si="6"/>
        <v>貨2軽DD</v>
      </c>
      <c r="B506" s="61" t="s">
        <v>1227</v>
      </c>
      <c r="C506" s="61" t="s">
        <v>1228</v>
      </c>
      <c r="D506" s="61" t="s">
        <v>59</v>
      </c>
      <c r="E506" s="61" t="s">
        <v>856</v>
      </c>
      <c r="F506" s="61">
        <v>0.52500000000000002</v>
      </c>
      <c r="G506" s="61">
        <v>6.7500000000000004E-2</v>
      </c>
      <c r="H506" s="61">
        <v>2.58</v>
      </c>
      <c r="I506" s="3" t="s">
        <v>1760</v>
      </c>
      <c r="J506" s="198"/>
    </row>
    <row r="507" spans="1:10">
      <c r="A507" s="215" t="str">
        <f t="shared" si="6"/>
        <v>貨2軽WD</v>
      </c>
      <c r="B507" s="61" t="s">
        <v>1227</v>
      </c>
      <c r="C507" s="61" t="s">
        <v>1228</v>
      </c>
      <c r="D507" s="61" t="s">
        <v>59</v>
      </c>
      <c r="E507" s="61" t="s">
        <v>900</v>
      </c>
      <c r="F507" s="61">
        <v>0.52500000000000002</v>
      </c>
      <c r="G507" s="61">
        <v>6.7500000000000004E-2</v>
      </c>
      <c r="H507" s="61">
        <v>2.58</v>
      </c>
      <c r="I507" s="3" t="s">
        <v>1145</v>
      </c>
      <c r="J507" s="198"/>
    </row>
    <row r="508" spans="1:10">
      <c r="A508" s="215" t="str">
        <f t="shared" si="6"/>
        <v>貨2軽DE</v>
      </c>
      <c r="B508" s="61" t="s">
        <v>1227</v>
      </c>
      <c r="C508" s="61" t="s">
        <v>1228</v>
      </c>
      <c r="D508" s="61" t="s">
        <v>59</v>
      </c>
      <c r="E508" s="61" t="s">
        <v>857</v>
      </c>
      <c r="F508" s="61">
        <v>0.35</v>
      </c>
      <c r="G508" s="61">
        <v>4.4999999999999998E-2</v>
      </c>
      <c r="H508" s="61">
        <v>2.58</v>
      </c>
      <c r="I508" s="3" t="s">
        <v>1760</v>
      </c>
      <c r="J508" s="198"/>
    </row>
    <row r="509" spans="1:10">
      <c r="A509" s="215" t="str">
        <f t="shared" si="6"/>
        <v>貨2軽WE</v>
      </c>
      <c r="B509" s="61" t="s">
        <v>1227</v>
      </c>
      <c r="C509" s="61" t="s">
        <v>1228</v>
      </c>
      <c r="D509" s="61" t="s">
        <v>59</v>
      </c>
      <c r="E509" s="61" t="s">
        <v>901</v>
      </c>
      <c r="F509" s="61">
        <v>0.35</v>
      </c>
      <c r="G509" s="61">
        <v>4.4999999999999998E-2</v>
      </c>
      <c r="H509" s="61">
        <v>2.58</v>
      </c>
      <c r="I509" s="3" t="s">
        <v>1145</v>
      </c>
      <c r="J509" s="198"/>
    </row>
    <row r="510" spans="1:10">
      <c r="A510" s="215" t="str">
        <f t="shared" si="6"/>
        <v>貨2軽DF</v>
      </c>
      <c r="B510" s="61" t="s">
        <v>1227</v>
      </c>
      <c r="C510" s="61" t="s">
        <v>1228</v>
      </c>
      <c r="D510" s="61" t="s">
        <v>59</v>
      </c>
      <c r="E510" s="61" t="s">
        <v>858</v>
      </c>
      <c r="F510" s="61">
        <v>0.17499999999999999</v>
      </c>
      <c r="G510" s="61">
        <v>2.2499999999999999E-2</v>
      </c>
      <c r="H510" s="61">
        <v>2.58</v>
      </c>
      <c r="I510" s="3" t="s">
        <v>1760</v>
      </c>
      <c r="J510" s="198"/>
    </row>
    <row r="511" spans="1:10">
      <c r="A511" s="215" t="str">
        <f t="shared" si="6"/>
        <v>貨2軽WF</v>
      </c>
      <c r="B511" s="61" t="s">
        <v>1227</v>
      </c>
      <c r="C511" s="61" t="s">
        <v>1228</v>
      </c>
      <c r="D511" s="61" t="s">
        <v>59</v>
      </c>
      <c r="E511" s="61" t="s">
        <v>902</v>
      </c>
      <c r="F511" s="61">
        <v>0.17499999999999999</v>
      </c>
      <c r="G511" s="61">
        <v>2.2499999999999999E-2</v>
      </c>
      <c r="H511" s="61">
        <v>2.58</v>
      </c>
      <c r="I511" s="3" t="s">
        <v>1145</v>
      </c>
      <c r="J511" s="198"/>
    </row>
    <row r="512" spans="1:10">
      <c r="A512" s="215" t="str">
        <f t="shared" si="6"/>
        <v>貨2軽DN</v>
      </c>
      <c r="B512" s="61" t="s">
        <v>1227</v>
      </c>
      <c r="C512" s="61" t="s">
        <v>1228</v>
      </c>
      <c r="D512" s="61" t="s">
        <v>59</v>
      </c>
      <c r="E512" s="61" t="s">
        <v>865</v>
      </c>
      <c r="F512" s="61">
        <v>0.52500000000000002</v>
      </c>
      <c r="G512" s="61">
        <v>6.7500000000000004E-2</v>
      </c>
      <c r="H512" s="61">
        <v>2.58</v>
      </c>
      <c r="I512" s="3" t="s">
        <v>1760</v>
      </c>
      <c r="J512" s="198"/>
    </row>
    <row r="513" spans="1:10">
      <c r="A513" s="215" t="str">
        <f t="shared" si="6"/>
        <v>貨2軽WN</v>
      </c>
      <c r="B513" s="61" t="s">
        <v>1227</v>
      </c>
      <c r="C513" s="61" t="s">
        <v>1228</v>
      </c>
      <c r="D513" s="61" t="s">
        <v>59</v>
      </c>
      <c r="E513" s="61" t="s">
        <v>909</v>
      </c>
      <c r="F513" s="61">
        <v>0.52500000000000002</v>
      </c>
      <c r="G513" s="61">
        <v>6.7500000000000004E-2</v>
      </c>
      <c r="H513" s="61">
        <v>2.58</v>
      </c>
      <c r="I513" s="3" t="s">
        <v>1145</v>
      </c>
      <c r="J513" s="198"/>
    </row>
    <row r="514" spans="1:10">
      <c r="A514" s="215" t="str">
        <f t="shared" si="6"/>
        <v>貨2軽DP</v>
      </c>
      <c r="B514" s="61" t="s">
        <v>1227</v>
      </c>
      <c r="C514" s="61" t="s">
        <v>1228</v>
      </c>
      <c r="D514" s="61" t="s">
        <v>59</v>
      </c>
      <c r="E514" s="61" t="s">
        <v>866</v>
      </c>
      <c r="F514" s="61">
        <v>0.35</v>
      </c>
      <c r="G514" s="61">
        <v>4.4999999999999998E-2</v>
      </c>
      <c r="H514" s="61">
        <v>2.58</v>
      </c>
      <c r="I514" s="3" t="s">
        <v>1760</v>
      </c>
      <c r="J514" s="198"/>
    </row>
    <row r="515" spans="1:10">
      <c r="A515" s="215" t="str">
        <f t="shared" si="6"/>
        <v>貨2軽WP</v>
      </c>
      <c r="B515" s="61" t="s">
        <v>1227</v>
      </c>
      <c r="C515" s="61" t="s">
        <v>1228</v>
      </c>
      <c r="D515" s="61" t="s">
        <v>59</v>
      </c>
      <c r="E515" s="61" t="s">
        <v>910</v>
      </c>
      <c r="F515" s="61">
        <v>0.35</v>
      </c>
      <c r="G515" s="61">
        <v>4.4999999999999998E-2</v>
      </c>
      <c r="H515" s="61">
        <v>2.58</v>
      </c>
      <c r="I515" s="3" t="s">
        <v>1145</v>
      </c>
      <c r="J515" s="198"/>
    </row>
    <row r="516" spans="1:10">
      <c r="A516" s="215" t="str">
        <f t="shared" si="6"/>
        <v>貨2軽DQ</v>
      </c>
      <c r="B516" s="61" t="s">
        <v>1227</v>
      </c>
      <c r="C516" s="61" t="s">
        <v>1228</v>
      </c>
      <c r="D516" s="61" t="s">
        <v>59</v>
      </c>
      <c r="E516" s="61" t="s">
        <v>867</v>
      </c>
      <c r="F516" s="61">
        <v>0.17499999999999999</v>
      </c>
      <c r="G516" s="61">
        <v>2.2499999999999999E-2</v>
      </c>
      <c r="H516" s="61">
        <v>2.58</v>
      </c>
      <c r="I516" s="3" t="s">
        <v>1760</v>
      </c>
      <c r="J516" s="198"/>
    </row>
    <row r="517" spans="1:10">
      <c r="A517" s="215" t="str">
        <f t="shared" si="6"/>
        <v>貨2軽WQ</v>
      </c>
      <c r="B517" s="61" t="s">
        <v>1227</v>
      </c>
      <c r="C517" s="61" t="s">
        <v>1228</v>
      </c>
      <c r="D517" s="61" t="s">
        <v>59</v>
      </c>
      <c r="E517" s="61" t="s">
        <v>911</v>
      </c>
      <c r="F517" s="61">
        <v>0.17499999999999999</v>
      </c>
      <c r="G517" s="61">
        <v>2.2499999999999999E-2</v>
      </c>
      <c r="H517" s="61">
        <v>2.58</v>
      </c>
      <c r="I517" s="3" t="s">
        <v>1145</v>
      </c>
      <c r="J517" s="198"/>
    </row>
    <row r="518" spans="1:10">
      <c r="A518" s="215" t="str">
        <f t="shared" si="6"/>
        <v>貨2軽KQ</v>
      </c>
      <c r="B518" s="61" t="s">
        <v>1227</v>
      </c>
      <c r="C518" s="61" t="s">
        <v>1228</v>
      </c>
      <c r="D518" s="61" t="s">
        <v>413</v>
      </c>
      <c r="E518" s="61" t="s">
        <v>522</v>
      </c>
      <c r="F518" s="61">
        <v>0.49</v>
      </c>
      <c r="G518" s="61">
        <v>0.06</v>
      </c>
      <c r="H518" s="61">
        <v>2.58</v>
      </c>
      <c r="I518" s="3" t="s">
        <v>1760</v>
      </c>
      <c r="J518" s="198"/>
    </row>
    <row r="519" spans="1:10">
      <c r="A519" s="215" t="str">
        <f t="shared" si="6"/>
        <v>貨2軽HX</v>
      </c>
      <c r="B519" s="61" t="s">
        <v>1227</v>
      </c>
      <c r="C519" s="61" t="s">
        <v>1228</v>
      </c>
      <c r="D519" s="61" t="s">
        <v>413</v>
      </c>
      <c r="E519" s="61" t="s">
        <v>509</v>
      </c>
      <c r="F519" s="61">
        <v>0.245</v>
      </c>
      <c r="G519" s="61">
        <v>0.03</v>
      </c>
      <c r="H519" s="61">
        <v>2.58</v>
      </c>
      <c r="I519" s="3" t="s">
        <v>1145</v>
      </c>
      <c r="J519" s="198"/>
    </row>
    <row r="520" spans="1:10">
      <c r="A520" s="215" t="str">
        <f t="shared" si="6"/>
        <v>貨2軽TJ</v>
      </c>
      <c r="B520" s="61" t="s">
        <v>1227</v>
      </c>
      <c r="C520" s="61" t="s">
        <v>1228</v>
      </c>
      <c r="D520" s="61" t="s">
        <v>413</v>
      </c>
      <c r="E520" s="61" t="s">
        <v>237</v>
      </c>
      <c r="F520" s="61">
        <v>0.36749999999999999</v>
      </c>
      <c r="G520" s="61">
        <v>4.4999999999999998E-2</v>
      </c>
      <c r="H520" s="61">
        <v>2.58</v>
      </c>
      <c r="I520" s="3" t="s">
        <v>1760</v>
      </c>
      <c r="J520" s="198"/>
    </row>
    <row r="521" spans="1:10">
      <c r="A521" s="215" t="str">
        <f t="shared" si="6"/>
        <v>貨2軽XJ</v>
      </c>
      <c r="B521" s="61" t="s">
        <v>1227</v>
      </c>
      <c r="C521" s="61" t="s">
        <v>1228</v>
      </c>
      <c r="D521" s="61" t="s">
        <v>413</v>
      </c>
      <c r="E521" s="61" t="s">
        <v>266</v>
      </c>
      <c r="F521" s="61">
        <v>0.36749999999999999</v>
      </c>
      <c r="G521" s="61">
        <v>4.4999999999999998E-2</v>
      </c>
      <c r="H521" s="61">
        <v>2.58</v>
      </c>
      <c r="I521" s="3" t="s">
        <v>1145</v>
      </c>
      <c r="J521" s="198"/>
    </row>
    <row r="522" spans="1:10">
      <c r="A522" s="215" t="str">
        <f t="shared" si="6"/>
        <v>貨2軽LJ</v>
      </c>
      <c r="B522" s="61" t="s">
        <v>1227</v>
      </c>
      <c r="C522" s="61" t="s">
        <v>1228</v>
      </c>
      <c r="D522" s="61" t="s">
        <v>413</v>
      </c>
      <c r="E522" s="61" t="s">
        <v>526</v>
      </c>
      <c r="F522" s="61">
        <v>0.245</v>
      </c>
      <c r="G522" s="61">
        <v>0.03</v>
      </c>
      <c r="H522" s="61">
        <v>2.58</v>
      </c>
      <c r="I522" s="3" t="s">
        <v>1760</v>
      </c>
      <c r="J522" s="198"/>
    </row>
    <row r="523" spans="1:10">
      <c r="A523" s="215" t="str">
        <f t="shared" si="6"/>
        <v>貨2軽YJ</v>
      </c>
      <c r="B523" s="61" t="s">
        <v>1227</v>
      </c>
      <c r="C523" s="61" t="s">
        <v>1228</v>
      </c>
      <c r="D523" s="61" t="s">
        <v>413</v>
      </c>
      <c r="E523" s="61" t="s">
        <v>272</v>
      </c>
      <c r="F523" s="61">
        <v>0.245</v>
      </c>
      <c r="G523" s="61">
        <v>0.03</v>
      </c>
      <c r="H523" s="61">
        <v>2.58</v>
      </c>
      <c r="I523" s="3" t="s">
        <v>1145</v>
      </c>
      <c r="J523" s="198"/>
    </row>
    <row r="524" spans="1:10">
      <c r="A524" s="215" t="str">
        <f t="shared" si="6"/>
        <v>貨2軽UJ</v>
      </c>
      <c r="B524" s="61" t="s">
        <v>1227</v>
      </c>
      <c r="C524" s="61" t="s">
        <v>1228</v>
      </c>
      <c r="D524" s="61" t="s">
        <v>413</v>
      </c>
      <c r="E524" s="61" t="s">
        <v>243</v>
      </c>
      <c r="F524" s="61">
        <v>0.1225</v>
      </c>
      <c r="G524" s="61">
        <v>1.4999999999999999E-2</v>
      </c>
      <c r="H524" s="61">
        <v>2.58</v>
      </c>
      <c r="I524" s="3" t="s">
        <v>1760</v>
      </c>
      <c r="J524" s="198"/>
    </row>
    <row r="525" spans="1:10">
      <c r="A525" s="215" t="str">
        <f t="shared" si="6"/>
        <v>貨2軽ZJ</v>
      </c>
      <c r="B525" s="61" t="s">
        <v>1227</v>
      </c>
      <c r="C525" s="61" t="s">
        <v>1228</v>
      </c>
      <c r="D525" s="61" t="s">
        <v>413</v>
      </c>
      <c r="E525" s="61" t="s">
        <v>277</v>
      </c>
      <c r="F525" s="61">
        <v>0.1225</v>
      </c>
      <c r="G525" s="61">
        <v>1.4999999999999999E-2</v>
      </c>
      <c r="H525" s="61">
        <v>2.58</v>
      </c>
      <c r="I525" s="3" t="s">
        <v>1145</v>
      </c>
      <c r="J525" s="198"/>
    </row>
    <row r="526" spans="1:10">
      <c r="A526" s="215" t="str">
        <f t="shared" si="6"/>
        <v>貨2軽ADF</v>
      </c>
      <c r="B526" s="61" t="s">
        <v>1227</v>
      </c>
      <c r="C526" s="61" t="s">
        <v>1228</v>
      </c>
      <c r="D526" s="61" t="s">
        <v>318</v>
      </c>
      <c r="E526" s="61" t="s">
        <v>827</v>
      </c>
      <c r="F526" s="61">
        <v>0.25</v>
      </c>
      <c r="G526" s="61">
        <v>1.4999999999999999E-2</v>
      </c>
      <c r="H526" s="61">
        <v>2.58</v>
      </c>
      <c r="I526" s="3" t="s">
        <v>1761</v>
      </c>
      <c r="J526" s="198"/>
    </row>
    <row r="527" spans="1:10">
      <c r="A527" s="215" t="str">
        <f t="shared" ref="A527:A620" si="7">CONCATENATE(C527,E527)</f>
        <v>貨2軽ACF</v>
      </c>
      <c r="B527" s="61" t="s">
        <v>1227</v>
      </c>
      <c r="C527" s="61" t="s">
        <v>1228</v>
      </c>
      <c r="D527" s="61" t="s">
        <v>318</v>
      </c>
      <c r="E527" s="61" t="s">
        <v>822</v>
      </c>
      <c r="F527" s="61">
        <v>0.125</v>
      </c>
      <c r="G527" s="61">
        <v>7.4999999999999997E-3</v>
      </c>
      <c r="H527" s="61">
        <v>2.58</v>
      </c>
      <c r="I527" s="3" t="s">
        <v>1145</v>
      </c>
      <c r="J527" s="198"/>
    </row>
    <row r="528" spans="1:10">
      <c r="A528" s="215" t="str">
        <f t="shared" si="7"/>
        <v>貨2軽AMF</v>
      </c>
      <c r="B528" s="61" t="s">
        <v>1227</v>
      </c>
      <c r="C528" s="61" t="s">
        <v>1228</v>
      </c>
      <c r="D528" s="61" t="s">
        <v>318</v>
      </c>
      <c r="E528" s="61" t="s">
        <v>1229</v>
      </c>
      <c r="F528" s="61">
        <v>6.25E-2</v>
      </c>
      <c r="G528" s="61">
        <v>3.7499999999999999E-3</v>
      </c>
      <c r="H528" s="61">
        <v>2.58</v>
      </c>
      <c r="I528" s="3" t="s">
        <v>1147</v>
      </c>
      <c r="J528" s="198"/>
    </row>
    <row r="529" spans="1:10">
      <c r="A529" s="215" t="str">
        <f t="shared" si="7"/>
        <v>貨2軽CCF</v>
      </c>
      <c r="B529" s="61" t="s">
        <v>1227</v>
      </c>
      <c r="C529" s="61" t="s">
        <v>1228</v>
      </c>
      <c r="D529" s="61" t="s">
        <v>318</v>
      </c>
      <c r="E529" s="61" t="s">
        <v>60</v>
      </c>
      <c r="F529" s="61">
        <v>0.125</v>
      </c>
      <c r="G529" s="61">
        <v>7.4999999999999997E-3</v>
      </c>
      <c r="H529" s="61">
        <v>2.58</v>
      </c>
      <c r="I529" s="3" t="s">
        <v>1145</v>
      </c>
      <c r="J529" s="198"/>
    </row>
    <row r="530" spans="1:10">
      <c r="A530" s="215" t="str">
        <f t="shared" si="7"/>
        <v>貨2軽CDF</v>
      </c>
      <c r="B530" s="61" t="s">
        <v>1227</v>
      </c>
      <c r="C530" s="61" t="s">
        <v>1228</v>
      </c>
      <c r="D530" s="61" t="s">
        <v>318</v>
      </c>
      <c r="E530" s="61" t="s">
        <v>61</v>
      </c>
      <c r="F530" s="61">
        <v>0.125</v>
      </c>
      <c r="G530" s="61">
        <v>7.4999999999999997E-3</v>
      </c>
      <c r="H530" s="61">
        <v>2.58</v>
      </c>
      <c r="I530" s="3" t="s">
        <v>1761</v>
      </c>
      <c r="J530" s="198"/>
    </row>
    <row r="531" spans="1:10">
      <c r="A531" s="215" t="str">
        <f t="shared" si="7"/>
        <v>貨2軽CMF</v>
      </c>
      <c r="B531" s="61" t="s">
        <v>1227</v>
      </c>
      <c r="C531" s="61" t="s">
        <v>1228</v>
      </c>
      <c r="D531" s="61" t="s">
        <v>318</v>
      </c>
      <c r="E531" s="61" t="s">
        <v>1230</v>
      </c>
      <c r="F531" s="61">
        <v>0.125</v>
      </c>
      <c r="G531" s="61">
        <v>7.4999999999999997E-3</v>
      </c>
      <c r="H531" s="61">
        <v>2.58</v>
      </c>
      <c r="I531" s="3" t="s">
        <v>1147</v>
      </c>
      <c r="J531" s="198"/>
    </row>
    <row r="532" spans="1:10">
      <c r="A532" s="215" t="str">
        <f t="shared" si="7"/>
        <v>貨2軽DCF</v>
      </c>
      <c r="B532" s="61" t="s">
        <v>1227</v>
      </c>
      <c r="C532" s="61" t="s">
        <v>1228</v>
      </c>
      <c r="D532" s="61" t="s">
        <v>318</v>
      </c>
      <c r="E532" s="61" t="s">
        <v>62</v>
      </c>
      <c r="F532" s="61">
        <v>6.25E-2</v>
      </c>
      <c r="G532" s="61">
        <v>3.7499999999999999E-3</v>
      </c>
      <c r="H532" s="61">
        <v>2.58</v>
      </c>
      <c r="I532" s="3" t="s">
        <v>1145</v>
      </c>
      <c r="J532" s="198"/>
    </row>
    <row r="533" spans="1:10">
      <c r="A533" s="215" t="str">
        <f t="shared" si="7"/>
        <v>貨2軽DDF</v>
      </c>
      <c r="B533" s="61" t="s">
        <v>1227</v>
      </c>
      <c r="C533" s="61" t="s">
        <v>1228</v>
      </c>
      <c r="D533" s="61" t="s">
        <v>318</v>
      </c>
      <c r="E533" s="61" t="s">
        <v>63</v>
      </c>
      <c r="F533" s="61">
        <v>6.25E-2</v>
      </c>
      <c r="G533" s="61">
        <v>3.7499999999999999E-3</v>
      </c>
      <c r="H533" s="61">
        <v>2.58</v>
      </c>
      <c r="I533" s="3" t="s">
        <v>1761</v>
      </c>
      <c r="J533" s="198"/>
    </row>
    <row r="534" spans="1:10">
      <c r="A534" s="215" t="str">
        <f t="shared" si="7"/>
        <v>貨2軽DMF</v>
      </c>
      <c r="B534" s="61" t="s">
        <v>1227</v>
      </c>
      <c r="C534" s="61" t="s">
        <v>1228</v>
      </c>
      <c r="D534" s="61" t="s">
        <v>318</v>
      </c>
      <c r="E534" s="61" t="s">
        <v>1231</v>
      </c>
      <c r="F534" s="61">
        <v>6.25E-2</v>
      </c>
      <c r="G534" s="61">
        <v>3.7499999999999999E-3</v>
      </c>
      <c r="H534" s="61">
        <v>2.58</v>
      </c>
      <c r="I534" s="3" t="s">
        <v>1147</v>
      </c>
      <c r="J534" s="198"/>
    </row>
    <row r="535" spans="1:10">
      <c r="A535" s="215" t="str">
        <f t="shared" si="7"/>
        <v>貨2軽SDF</v>
      </c>
      <c r="B535" s="61" t="s">
        <v>1227</v>
      </c>
      <c r="C535" s="61" t="s">
        <v>1228</v>
      </c>
      <c r="D535" s="61" t="s">
        <v>698</v>
      </c>
      <c r="E535" s="61" t="s">
        <v>723</v>
      </c>
      <c r="F535" s="61">
        <v>0.15</v>
      </c>
      <c r="G535" s="61">
        <v>7.0000000000000001E-3</v>
      </c>
      <c r="H535" s="61">
        <v>2.58</v>
      </c>
      <c r="I535" s="3" t="s">
        <v>1762</v>
      </c>
      <c r="J535" s="198"/>
    </row>
    <row r="536" spans="1:10">
      <c r="A536" s="215" t="str">
        <f t="shared" si="7"/>
        <v>貨2軽SCF</v>
      </c>
      <c r="B536" s="61" t="s">
        <v>1227</v>
      </c>
      <c r="C536" s="61" t="s">
        <v>1228</v>
      </c>
      <c r="D536" s="61" t="s">
        <v>698</v>
      </c>
      <c r="E536" s="61" t="s">
        <v>724</v>
      </c>
      <c r="F536" s="61">
        <v>7.4999999999999997E-2</v>
      </c>
      <c r="G536" s="61">
        <v>3.5000000000000001E-3</v>
      </c>
      <c r="H536" s="61">
        <v>2.58</v>
      </c>
      <c r="I536" s="3" t="s">
        <v>1145</v>
      </c>
      <c r="J536" s="198"/>
    </row>
    <row r="537" spans="1:10">
      <c r="A537" s="215" t="str">
        <f t="shared" si="7"/>
        <v>貨2軽SMF</v>
      </c>
      <c r="B537" s="61" t="s">
        <v>1227</v>
      </c>
      <c r="C537" s="61" t="s">
        <v>1228</v>
      </c>
      <c r="D537" s="61" t="s">
        <v>698</v>
      </c>
      <c r="E537" s="61" t="s">
        <v>1232</v>
      </c>
      <c r="F537" s="61">
        <v>3.7499999999999999E-2</v>
      </c>
      <c r="G537" s="61">
        <v>1.75E-3</v>
      </c>
      <c r="H537" s="61">
        <v>2.58</v>
      </c>
      <c r="I537" s="3" t="s">
        <v>1147</v>
      </c>
      <c r="J537" s="198"/>
    </row>
    <row r="538" spans="1:10">
      <c r="A538" s="215" t="str">
        <f t="shared" si="7"/>
        <v>貨2軽TDF</v>
      </c>
      <c r="B538" s="61" t="s">
        <v>1227</v>
      </c>
      <c r="C538" s="61" t="s">
        <v>1228</v>
      </c>
      <c r="D538" s="61" t="s">
        <v>698</v>
      </c>
      <c r="E538" s="61" t="s">
        <v>1077</v>
      </c>
      <c r="F538" s="61">
        <v>0.13500000000000001</v>
      </c>
      <c r="G538" s="61">
        <v>6.3E-3</v>
      </c>
      <c r="H538" s="61">
        <v>2.58</v>
      </c>
      <c r="I538" s="3" t="s">
        <v>1762</v>
      </c>
      <c r="J538" s="198"/>
    </row>
    <row r="539" spans="1:10">
      <c r="A539" s="215" t="str">
        <f t="shared" si="7"/>
        <v>貨2軽TCF</v>
      </c>
      <c r="B539" s="61" t="s">
        <v>1227</v>
      </c>
      <c r="C539" s="61" t="s">
        <v>1228</v>
      </c>
      <c r="D539" s="61" t="s">
        <v>698</v>
      </c>
      <c r="E539" s="61" t="s">
        <v>1075</v>
      </c>
      <c r="F539" s="61">
        <v>0.13500000000000001</v>
      </c>
      <c r="G539" s="61">
        <v>6.3E-3</v>
      </c>
      <c r="H539" s="61">
        <v>2.58</v>
      </c>
      <c r="I539" s="3" t="s">
        <v>1145</v>
      </c>
      <c r="J539" s="198"/>
    </row>
    <row r="540" spans="1:10">
      <c r="A540" s="215" t="str">
        <f t="shared" si="7"/>
        <v>貨2軽TMF</v>
      </c>
      <c r="B540" s="61" t="s">
        <v>1227</v>
      </c>
      <c r="C540" s="61" t="s">
        <v>1228</v>
      </c>
      <c r="D540" s="61" t="s">
        <v>698</v>
      </c>
      <c r="E540" s="61" t="s">
        <v>1233</v>
      </c>
      <c r="F540" s="61">
        <v>0.13500000000000001</v>
      </c>
      <c r="G540" s="61">
        <v>6.3E-3</v>
      </c>
      <c r="H540" s="61">
        <v>2.58</v>
      </c>
      <c r="I540" s="3" t="s">
        <v>1147</v>
      </c>
      <c r="J540" s="198"/>
    </row>
    <row r="541" spans="1:10">
      <c r="A541" s="215" t="str">
        <f t="shared" si="7"/>
        <v>貨2軽3DF</v>
      </c>
      <c r="B541" s="61" t="s">
        <v>1227</v>
      </c>
      <c r="C541" s="61" t="s">
        <v>1228</v>
      </c>
      <c r="D541" s="61" t="s">
        <v>1155</v>
      </c>
      <c r="E541" s="61" t="s">
        <v>1234</v>
      </c>
      <c r="F541" s="61">
        <v>0.24</v>
      </c>
      <c r="G541" s="61">
        <v>7.0000000000000001E-3</v>
      </c>
      <c r="H541" s="61">
        <v>2.58</v>
      </c>
      <c r="I541" s="3" t="s">
        <v>1763</v>
      </c>
      <c r="J541" s="198"/>
    </row>
    <row r="542" spans="1:10">
      <c r="A542" s="215" t="str">
        <f t="shared" si="7"/>
        <v>貨2軽3CF</v>
      </c>
      <c r="B542" s="61" t="s">
        <v>1227</v>
      </c>
      <c r="C542" s="61" t="s">
        <v>1228</v>
      </c>
      <c r="D542" s="61" t="s">
        <v>1155</v>
      </c>
      <c r="E542" s="219" t="s">
        <v>1235</v>
      </c>
      <c r="F542" s="61">
        <v>0.12</v>
      </c>
      <c r="G542" s="61">
        <v>3.5000000000000001E-3</v>
      </c>
      <c r="H542" s="61">
        <v>2.58</v>
      </c>
      <c r="I542" s="3" t="s">
        <v>1145</v>
      </c>
      <c r="J542" s="198"/>
    </row>
    <row r="543" spans="1:10">
      <c r="A543" s="215" t="str">
        <f t="shared" si="7"/>
        <v>貨2軽3MF</v>
      </c>
      <c r="B543" s="61" t="s">
        <v>1227</v>
      </c>
      <c r="C543" s="61" t="s">
        <v>1228</v>
      </c>
      <c r="D543" s="61" t="s">
        <v>1155</v>
      </c>
      <c r="E543" s="219" t="s">
        <v>1236</v>
      </c>
      <c r="F543" s="61">
        <v>0.06</v>
      </c>
      <c r="G543" s="61">
        <v>1.75E-3</v>
      </c>
      <c r="H543" s="61">
        <v>2.58</v>
      </c>
      <c r="I543" s="3" t="s">
        <v>1147</v>
      </c>
      <c r="J543" s="198"/>
    </row>
    <row r="544" spans="1:10">
      <c r="A544" s="215" t="str">
        <f t="shared" si="7"/>
        <v>貨2軽4DF</v>
      </c>
      <c r="B544" s="61" t="s">
        <v>1227</v>
      </c>
      <c r="C544" s="61" t="s">
        <v>1228</v>
      </c>
      <c r="D544" s="61" t="s">
        <v>1155</v>
      </c>
      <c r="E544" s="61" t="s">
        <v>1237</v>
      </c>
      <c r="F544" s="61">
        <v>0.18</v>
      </c>
      <c r="G544" s="61">
        <v>5.2500000000000003E-3</v>
      </c>
      <c r="H544" s="61">
        <v>2.58</v>
      </c>
      <c r="I544" s="3" t="s">
        <v>1763</v>
      </c>
      <c r="J544" s="198"/>
    </row>
    <row r="545" spans="1:10">
      <c r="A545" s="215" t="str">
        <f t="shared" si="7"/>
        <v>貨2軽4CF</v>
      </c>
      <c r="B545" s="61" t="s">
        <v>1227</v>
      </c>
      <c r="C545" s="61" t="s">
        <v>1228</v>
      </c>
      <c r="D545" s="61" t="s">
        <v>1155</v>
      </c>
      <c r="E545" s="61" t="s">
        <v>1238</v>
      </c>
      <c r="F545" s="61">
        <v>0.18</v>
      </c>
      <c r="G545" s="61">
        <v>5.2500000000000003E-3</v>
      </c>
      <c r="H545" s="61">
        <v>2.58</v>
      </c>
      <c r="I545" s="3" t="s">
        <v>1145</v>
      </c>
      <c r="J545" s="198"/>
    </row>
    <row r="546" spans="1:10">
      <c r="A546" s="215" t="str">
        <f t="shared" si="7"/>
        <v>貨2軽4MF</v>
      </c>
      <c r="B546" s="61" t="s">
        <v>1227</v>
      </c>
      <c r="C546" s="61" t="s">
        <v>1228</v>
      </c>
      <c r="D546" s="61" t="s">
        <v>1155</v>
      </c>
      <c r="E546" s="219" t="s">
        <v>1239</v>
      </c>
      <c r="F546" s="61">
        <v>0.18</v>
      </c>
      <c r="G546" s="61">
        <v>5.2500000000000003E-3</v>
      </c>
      <c r="H546" s="61">
        <v>2.58</v>
      </c>
      <c r="I546" s="3" t="s">
        <v>1147</v>
      </c>
      <c r="J546" s="198"/>
    </row>
    <row r="547" spans="1:10">
      <c r="A547" s="215" t="str">
        <f t="shared" si="7"/>
        <v>貨2軽5DF</v>
      </c>
      <c r="B547" s="61" t="s">
        <v>1227</v>
      </c>
      <c r="C547" s="61" t="s">
        <v>1228</v>
      </c>
      <c r="D547" s="61" t="s">
        <v>1155</v>
      </c>
      <c r="E547" s="219" t="s">
        <v>1240</v>
      </c>
      <c r="F547" s="61">
        <v>0.12</v>
      </c>
      <c r="G547" s="61">
        <v>0.35</v>
      </c>
      <c r="H547" s="61">
        <v>2.58</v>
      </c>
      <c r="I547" s="3" t="s">
        <v>1763</v>
      </c>
      <c r="J547" s="198"/>
    </row>
    <row r="548" spans="1:10">
      <c r="A548" s="215" t="str">
        <f t="shared" si="7"/>
        <v>貨2軽5CF</v>
      </c>
      <c r="B548" s="61" t="s">
        <v>1227</v>
      </c>
      <c r="C548" s="61" t="s">
        <v>1228</v>
      </c>
      <c r="D548" s="61" t="s">
        <v>1155</v>
      </c>
      <c r="E548" s="61" t="s">
        <v>1241</v>
      </c>
      <c r="F548" s="61">
        <v>0.12</v>
      </c>
      <c r="G548" s="61">
        <v>0.35</v>
      </c>
      <c r="H548" s="61">
        <v>2.58</v>
      </c>
      <c r="I548" s="3" t="s">
        <v>1145</v>
      </c>
      <c r="J548" s="198"/>
    </row>
    <row r="549" spans="1:10">
      <c r="A549" s="215" t="str">
        <f t="shared" si="7"/>
        <v>貨2軽5MF</v>
      </c>
      <c r="B549" s="61" t="s">
        <v>1227</v>
      </c>
      <c r="C549" s="61" t="s">
        <v>1228</v>
      </c>
      <c r="D549" s="61" t="s">
        <v>1155</v>
      </c>
      <c r="E549" s="61" t="s">
        <v>1242</v>
      </c>
      <c r="F549" s="61">
        <v>0.12</v>
      </c>
      <c r="G549" s="61">
        <v>0.35</v>
      </c>
      <c r="H549" s="61">
        <v>2.58</v>
      </c>
      <c r="I549" s="3" t="s">
        <v>1147</v>
      </c>
      <c r="J549" s="198"/>
    </row>
    <row r="550" spans="1:10">
      <c r="A550" s="215" t="str">
        <f t="shared" si="7"/>
        <v>貨2軽6DF</v>
      </c>
      <c r="B550" s="61" t="s">
        <v>1227</v>
      </c>
      <c r="C550" s="61" t="s">
        <v>1228</v>
      </c>
      <c r="D550" s="61" t="s">
        <v>1155</v>
      </c>
      <c r="E550" s="219" t="s">
        <v>1243</v>
      </c>
      <c r="F550" s="61">
        <v>0.06</v>
      </c>
      <c r="G550" s="61">
        <v>1.75E-3</v>
      </c>
      <c r="H550" s="61">
        <v>2.58</v>
      </c>
      <c r="I550" s="3" t="s">
        <v>1763</v>
      </c>
      <c r="J550" s="198"/>
    </row>
    <row r="551" spans="1:10">
      <c r="A551" s="215" t="str">
        <f t="shared" si="7"/>
        <v>貨2軽6CF</v>
      </c>
      <c r="B551" s="61" t="s">
        <v>1227</v>
      </c>
      <c r="C551" s="61" t="s">
        <v>1228</v>
      </c>
      <c r="D551" s="61" t="s">
        <v>1155</v>
      </c>
      <c r="E551" s="219" t="s">
        <v>1244</v>
      </c>
      <c r="F551" s="61">
        <v>0.06</v>
      </c>
      <c r="G551" s="61">
        <v>1.75E-3</v>
      </c>
      <c r="H551" s="61">
        <v>2.58</v>
      </c>
      <c r="I551" s="3" t="s">
        <v>1145</v>
      </c>
      <c r="J551" s="198"/>
    </row>
    <row r="552" spans="1:10">
      <c r="A552" s="215" t="str">
        <f t="shared" si="7"/>
        <v>貨2軽6MF</v>
      </c>
      <c r="B552" s="61" t="s">
        <v>1227</v>
      </c>
      <c r="C552" s="61" t="s">
        <v>1228</v>
      </c>
      <c r="D552" s="61" t="s">
        <v>1155</v>
      </c>
      <c r="E552" s="61" t="s">
        <v>1245</v>
      </c>
      <c r="F552" s="61">
        <v>0.06</v>
      </c>
      <c r="G552" s="61">
        <v>1.75E-3</v>
      </c>
      <c r="H552" s="61">
        <v>2.58</v>
      </c>
      <c r="I552" s="3" t="s">
        <v>1147</v>
      </c>
      <c r="J552" s="198"/>
    </row>
    <row r="553" spans="1:10">
      <c r="A553" s="316" t="str">
        <f t="shared" si="7"/>
        <v>貨2軽AJF</v>
      </c>
      <c r="B553" s="61" t="s">
        <v>1544</v>
      </c>
      <c r="C553" s="61" t="s">
        <v>1545</v>
      </c>
      <c r="D553" s="61" t="s">
        <v>318</v>
      </c>
      <c r="E553" s="61" t="s">
        <v>1546</v>
      </c>
      <c r="F553" s="61">
        <v>0.125</v>
      </c>
      <c r="G553" s="61">
        <v>7.4999999999999997E-3</v>
      </c>
      <c r="H553" s="61">
        <v>2.58</v>
      </c>
      <c r="I553" s="3" t="s">
        <v>1145</v>
      </c>
      <c r="J553" s="198"/>
    </row>
    <row r="554" spans="1:10">
      <c r="A554" s="316" t="str">
        <f t="shared" si="7"/>
        <v>貨2軽AKF</v>
      </c>
      <c r="B554" s="61" t="s">
        <v>1544</v>
      </c>
      <c r="C554" s="61" t="s">
        <v>1545</v>
      </c>
      <c r="D554" s="61" t="s">
        <v>318</v>
      </c>
      <c r="E554" s="61" t="s">
        <v>1547</v>
      </c>
      <c r="F554" s="61">
        <v>0.25</v>
      </c>
      <c r="G554" s="61">
        <v>1.4999999999999999E-2</v>
      </c>
      <c r="H554" s="61">
        <v>2.58</v>
      </c>
      <c r="I554" s="3" t="s">
        <v>1548</v>
      </c>
      <c r="J554" s="198"/>
    </row>
    <row r="555" spans="1:10">
      <c r="A555" s="316" t="str">
        <f t="shared" si="7"/>
        <v>貨2軽BCF</v>
      </c>
      <c r="B555" s="61" t="s">
        <v>1544</v>
      </c>
      <c r="C555" s="61" t="s">
        <v>1545</v>
      </c>
      <c r="D555" s="61" t="s">
        <v>318</v>
      </c>
      <c r="E555" s="61" t="s">
        <v>1549</v>
      </c>
      <c r="F555" s="61">
        <v>0.22500000000000001</v>
      </c>
      <c r="G555" s="61">
        <v>1.35E-2</v>
      </c>
      <c r="H555" s="61">
        <v>2.58</v>
      </c>
      <c r="I555" s="3" t="s">
        <v>1145</v>
      </c>
      <c r="J555" s="198"/>
    </row>
    <row r="556" spans="1:10">
      <c r="A556" s="316" t="str">
        <f t="shared" si="7"/>
        <v>貨2軽BDF</v>
      </c>
      <c r="B556" s="61" t="s">
        <v>1544</v>
      </c>
      <c r="C556" s="61" t="s">
        <v>1545</v>
      </c>
      <c r="D556" s="61" t="s">
        <v>318</v>
      </c>
      <c r="E556" s="61" t="s">
        <v>1550</v>
      </c>
      <c r="F556" s="61">
        <v>0.22500000000000001</v>
      </c>
      <c r="G556" s="61">
        <v>1.35E-2</v>
      </c>
      <c r="H556" s="61">
        <v>2.58</v>
      </c>
      <c r="I556" s="3" t="s">
        <v>1548</v>
      </c>
      <c r="J556" s="198"/>
    </row>
    <row r="557" spans="1:10">
      <c r="A557" s="316" t="str">
        <f t="shared" si="7"/>
        <v>貨2軽BJF</v>
      </c>
      <c r="B557" s="61" t="s">
        <v>1544</v>
      </c>
      <c r="C557" s="61" t="s">
        <v>1545</v>
      </c>
      <c r="D557" s="61" t="s">
        <v>318</v>
      </c>
      <c r="E557" s="61" t="s">
        <v>1551</v>
      </c>
      <c r="F557" s="61">
        <v>0.22500000000000001</v>
      </c>
      <c r="G557" s="61">
        <v>1.35E-2</v>
      </c>
      <c r="H557" s="61">
        <v>2.58</v>
      </c>
      <c r="I557" s="3" t="s">
        <v>1145</v>
      </c>
      <c r="J557" s="198"/>
    </row>
    <row r="558" spans="1:10">
      <c r="A558" s="316" t="str">
        <f t="shared" si="7"/>
        <v>貨2軽BKF</v>
      </c>
      <c r="B558" s="61" t="s">
        <v>1544</v>
      </c>
      <c r="C558" s="61" t="s">
        <v>1545</v>
      </c>
      <c r="D558" s="61" t="s">
        <v>318</v>
      </c>
      <c r="E558" s="61" t="s">
        <v>1552</v>
      </c>
      <c r="F558" s="61">
        <v>0.22500000000000001</v>
      </c>
      <c r="G558" s="61">
        <v>1.35E-2</v>
      </c>
      <c r="H558" s="61">
        <v>2.58</v>
      </c>
      <c r="I558" s="3" t="s">
        <v>1548</v>
      </c>
      <c r="J558" s="198"/>
    </row>
    <row r="559" spans="1:10">
      <c r="A559" s="316" t="str">
        <f t="shared" si="7"/>
        <v>貨2軽CJF</v>
      </c>
      <c r="B559" s="61" t="s">
        <v>1544</v>
      </c>
      <c r="C559" s="61" t="s">
        <v>1545</v>
      </c>
      <c r="D559" s="61" t="s">
        <v>318</v>
      </c>
      <c r="E559" s="61" t="s">
        <v>1553</v>
      </c>
      <c r="F559" s="61">
        <v>0.125</v>
      </c>
      <c r="G559" s="61">
        <v>7.4999999999999997E-3</v>
      </c>
      <c r="H559" s="61">
        <v>2.58</v>
      </c>
      <c r="I559" s="3" t="s">
        <v>1145</v>
      </c>
      <c r="J559" s="198"/>
    </row>
    <row r="560" spans="1:10">
      <c r="A560" s="316" t="str">
        <f t="shared" si="7"/>
        <v>貨2軽CKF</v>
      </c>
      <c r="B560" s="61" t="s">
        <v>1544</v>
      </c>
      <c r="C560" s="61" t="s">
        <v>1545</v>
      </c>
      <c r="D560" s="61" t="s">
        <v>318</v>
      </c>
      <c r="E560" s="61" t="s">
        <v>1554</v>
      </c>
      <c r="F560" s="61">
        <v>0.125</v>
      </c>
      <c r="G560" s="61">
        <v>7.4999999999999997E-3</v>
      </c>
      <c r="H560" s="61">
        <v>2.58</v>
      </c>
      <c r="I560" s="3" t="s">
        <v>1548</v>
      </c>
      <c r="J560" s="198"/>
    </row>
    <row r="561" spans="1:10">
      <c r="A561" s="316" t="str">
        <f t="shared" si="7"/>
        <v>貨2軽DJF</v>
      </c>
      <c r="B561" s="61" t="s">
        <v>1544</v>
      </c>
      <c r="C561" s="61" t="s">
        <v>1545</v>
      </c>
      <c r="D561" s="61" t="s">
        <v>318</v>
      </c>
      <c r="E561" s="61" t="s">
        <v>1555</v>
      </c>
      <c r="F561" s="61">
        <v>6.25E-2</v>
      </c>
      <c r="G561" s="61">
        <v>3.7499999999999999E-3</v>
      </c>
      <c r="H561" s="61">
        <v>2.58</v>
      </c>
      <c r="I561" s="3" t="s">
        <v>1145</v>
      </c>
      <c r="J561" s="198"/>
    </row>
    <row r="562" spans="1:10">
      <c r="A562" s="316" t="str">
        <f t="shared" si="7"/>
        <v>貨2軽DKF</v>
      </c>
      <c r="B562" s="61" t="s">
        <v>1544</v>
      </c>
      <c r="C562" s="61" t="s">
        <v>1545</v>
      </c>
      <c r="D562" s="61" t="s">
        <v>318</v>
      </c>
      <c r="E562" s="61" t="s">
        <v>1556</v>
      </c>
      <c r="F562" s="61">
        <v>6.25E-2</v>
      </c>
      <c r="G562" s="61">
        <v>3.7499999999999999E-3</v>
      </c>
      <c r="H562" s="61">
        <v>2.58</v>
      </c>
      <c r="I562" s="3" t="s">
        <v>1548</v>
      </c>
      <c r="J562" s="198"/>
    </row>
    <row r="563" spans="1:10">
      <c r="A563" s="316" t="str">
        <f t="shared" si="7"/>
        <v>貨2軽NCF</v>
      </c>
      <c r="B563" s="61" t="s">
        <v>1544</v>
      </c>
      <c r="C563" s="61" t="s">
        <v>1545</v>
      </c>
      <c r="D563" s="61" t="s">
        <v>318</v>
      </c>
      <c r="E563" s="61" t="s">
        <v>1557</v>
      </c>
      <c r="F563" s="61">
        <v>0.22500000000000001</v>
      </c>
      <c r="G563" s="61">
        <v>1.4999999999999999E-2</v>
      </c>
      <c r="H563" s="61">
        <v>2.58</v>
      </c>
      <c r="I563" s="3" t="s">
        <v>1145</v>
      </c>
      <c r="J563" s="198"/>
    </row>
    <row r="564" spans="1:10">
      <c r="A564" s="316" t="str">
        <f t="shared" si="7"/>
        <v>貨2軽NDF</v>
      </c>
      <c r="B564" s="61" t="s">
        <v>1544</v>
      </c>
      <c r="C564" s="61" t="s">
        <v>1545</v>
      </c>
      <c r="D564" s="61" t="s">
        <v>318</v>
      </c>
      <c r="E564" s="61" t="s">
        <v>1558</v>
      </c>
      <c r="F564" s="61">
        <v>0.22500000000000001</v>
      </c>
      <c r="G564" s="61">
        <v>1.4999999999999999E-2</v>
      </c>
      <c r="H564" s="61">
        <v>2.58</v>
      </c>
      <c r="I564" s="3" t="s">
        <v>1548</v>
      </c>
      <c r="J564" s="198"/>
    </row>
    <row r="565" spans="1:10">
      <c r="A565" s="316" t="str">
        <f t="shared" si="7"/>
        <v>貨2軽NJF</v>
      </c>
      <c r="B565" s="61" t="s">
        <v>1544</v>
      </c>
      <c r="C565" s="61" t="s">
        <v>1545</v>
      </c>
      <c r="D565" s="61" t="s">
        <v>318</v>
      </c>
      <c r="E565" s="61" t="s">
        <v>1559</v>
      </c>
      <c r="F565" s="61">
        <v>0.22500000000000001</v>
      </c>
      <c r="G565" s="61">
        <v>1.4999999999999999E-2</v>
      </c>
      <c r="H565" s="61">
        <v>2.58</v>
      </c>
      <c r="I565" s="3" t="s">
        <v>1145</v>
      </c>
      <c r="J565" s="198"/>
    </row>
    <row r="566" spans="1:10">
      <c r="A566" s="316" t="str">
        <f t="shared" si="7"/>
        <v>貨2軽NKF</v>
      </c>
      <c r="B566" s="61" t="s">
        <v>1544</v>
      </c>
      <c r="C566" s="61" t="s">
        <v>1545</v>
      </c>
      <c r="D566" s="61" t="s">
        <v>318</v>
      </c>
      <c r="E566" s="61" t="s">
        <v>1560</v>
      </c>
      <c r="F566" s="61">
        <v>0.22500000000000001</v>
      </c>
      <c r="G566" s="61">
        <v>1.4999999999999999E-2</v>
      </c>
      <c r="H566" s="61">
        <v>2.58</v>
      </c>
      <c r="I566" s="3" t="s">
        <v>1548</v>
      </c>
      <c r="J566" s="198"/>
    </row>
    <row r="567" spans="1:10">
      <c r="A567" s="316" t="str">
        <f t="shared" si="7"/>
        <v>貨2軽PCF</v>
      </c>
      <c r="B567" s="61" t="s">
        <v>1544</v>
      </c>
      <c r="C567" s="61" t="s">
        <v>1545</v>
      </c>
      <c r="D567" s="61" t="s">
        <v>318</v>
      </c>
      <c r="E567" s="61" t="s">
        <v>1561</v>
      </c>
      <c r="F567" s="61">
        <v>0.25</v>
      </c>
      <c r="G567" s="61">
        <v>1.35E-2</v>
      </c>
      <c r="H567" s="61">
        <v>2.58</v>
      </c>
      <c r="I567" s="3" t="s">
        <v>1145</v>
      </c>
      <c r="J567" s="198"/>
    </row>
    <row r="568" spans="1:10">
      <c r="A568" s="316" t="str">
        <f t="shared" si="7"/>
        <v>貨2軽PDF</v>
      </c>
      <c r="B568" s="61" t="s">
        <v>1544</v>
      </c>
      <c r="C568" s="61" t="s">
        <v>1545</v>
      </c>
      <c r="D568" s="61" t="s">
        <v>318</v>
      </c>
      <c r="E568" s="61" t="s">
        <v>1562</v>
      </c>
      <c r="F568" s="61">
        <v>0.25</v>
      </c>
      <c r="G568" s="61">
        <v>1.35E-2</v>
      </c>
      <c r="H568" s="61">
        <v>2.58</v>
      </c>
      <c r="I568" s="3" t="s">
        <v>1548</v>
      </c>
      <c r="J568" s="198"/>
    </row>
    <row r="569" spans="1:10">
      <c r="A569" s="316" t="str">
        <f t="shared" si="7"/>
        <v>貨2軽PJF</v>
      </c>
      <c r="B569" s="61" t="s">
        <v>1544</v>
      </c>
      <c r="C569" s="61" t="s">
        <v>1545</v>
      </c>
      <c r="D569" s="61" t="s">
        <v>318</v>
      </c>
      <c r="E569" s="61" t="s">
        <v>1563</v>
      </c>
      <c r="F569" s="61">
        <v>0.25</v>
      </c>
      <c r="G569" s="61">
        <v>1.35E-2</v>
      </c>
      <c r="H569" s="61">
        <v>2.58</v>
      </c>
      <c r="I569" s="3" t="s">
        <v>1145</v>
      </c>
      <c r="J569" s="198"/>
    </row>
    <row r="570" spans="1:10">
      <c r="A570" s="316" t="str">
        <f t="shared" si="7"/>
        <v>貨2軽PKF</v>
      </c>
      <c r="B570" s="61" t="s">
        <v>1544</v>
      </c>
      <c r="C570" s="61" t="s">
        <v>1545</v>
      </c>
      <c r="D570" s="61" t="s">
        <v>318</v>
      </c>
      <c r="E570" s="61" t="s">
        <v>1564</v>
      </c>
      <c r="F570" s="61">
        <v>0.25</v>
      </c>
      <c r="G570" s="61">
        <v>1.35E-2</v>
      </c>
      <c r="H570" s="61">
        <v>2.58</v>
      </c>
      <c r="I570" s="3" t="s">
        <v>1548</v>
      </c>
      <c r="J570" s="198"/>
    </row>
    <row r="571" spans="1:10">
      <c r="A571" s="316" t="str">
        <f t="shared" si="7"/>
        <v>貨2軽SKF</v>
      </c>
      <c r="B571" s="61" t="s">
        <v>1544</v>
      </c>
      <c r="C571" s="61" t="s">
        <v>1545</v>
      </c>
      <c r="D571" s="61" t="s">
        <v>698</v>
      </c>
      <c r="E571" s="61" t="s">
        <v>1565</v>
      </c>
      <c r="F571" s="61">
        <v>0.15</v>
      </c>
      <c r="G571" s="61">
        <v>7.0000000000000001E-3</v>
      </c>
      <c r="H571" s="61">
        <v>2.58</v>
      </c>
      <c r="I571" s="3" t="s">
        <v>1764</v>
      </c>
      <c r="J571" s="198"/>
    </row>
    <row r="572" spans="1:10">
      <c r="A572" s="316" t="str">
        <f t="shared" si="7"/>
        <v>貨2軽SPF</v>
      </c>
      <c r="B572" s="61" t="s">
        <v>1544</v>
      </c>
      <c r="C572" s="61" t="s">
        <v>1545</v>
      </c>
      <c r="D572" s="61" t="s">
        <v>698</v>
      </c>
      <c r="E572" s="61" t="s">
        <v>1566</v>
      </c>
      <c r="F572" s="61">
        <v>0.15</v>
      </c>
      <c r="G572" s="61">
        <v>7.0000000000000001E-3</v>
      </c>
      <c r="H572" s="61">
        <v>2.58</v>
      </c>
      <c r="I572" s="3" t="s">
        <v>1764</v>
      </c>
      <c r="J572" s="198"/>
    </row>
    <row r="573" spans="1:10">
      <c r="A573" s="316" t="str">
        <f t="shared" si="7"/>
        <v>貨2軽SRF</v>
      </c>
      <c r="B573" s="61" t="s">
        <v>1544</v>
      </c>
      <c r="C573" s="61" t="s">
        <v>1545</v>
      </c>
      <c r="D573" s="61" t="s">
        <v>698</v>
      </c>
      <c r="E573" s="61" t="s">
        <v>1567</v>
      </c>
      <c r="F573" s="61">
        <v>0.15</v>
      </c>
      <c r="G573" s="61">
        <v>7.0000000000000001E-3</v>
      </c>
      <c r="H573" s="61">
        <v>2.58</v>
      </c>
      <c r="I573" s="3" t="s">
        <v>1764</v>
      </c>
      <c r="J573" s="198"/>
    </row>
    <row r="574" spans="1:10">
      <c r="A574" s="316" t="str">
        <f t="shared" si="7"/>
        <v>貨2軽SJF</v>
      </c>
      <c r="B574" s="61" t="s">
        <v>1544</v>
      </c>
      <c r="C574" s="61" t="s">
        <v>1545</v>
      </c>
      <c r="D574" s="61" t="s">
        <v>698</v>
      </c>
      <c r="E574" s="61" t="s">
        <v>1568</v>
      </c>
      <c r="F574" s="61">
        <v>7.4999999999999997E-2</v>
      </c>
      <c r="G574" s="61">
        <v>3.5000000000000001E-3</v>
      </c>
      <c r="H574" s="61">
        <v>2.58</v>
      </c>
      <c r="I574" s="3" t="s">
        <v>1145</v>
      </c>
      <c r="J574" s="198"/>
    </row>
    <row r="575" spans="1:10">
      <c r="A575" s="316" t="str">
        <f t="shared" si="7"/>
        <v>貨2軽SNF</v>
      </c>
      <c r="B575" s="61" t="s">
        <v>1544</v>
      </c>
      <c r="C575" s="61" t="s">
        <v>1545</v>
      </c>
      <c r="D575" s="61" t="s">
        <v>698</v>
      </c>
      <c r="E575" s="61" t="s">
        <v>1569</v>
      </c>
      <c r="F575" s="61">
        <v>7.4999999999999997E-2</v>
      </c>
      <c r="G575" s="61">
        <v>3.5000000000000001E-3</v>
      </c>
      <c r="H575" s="61">
        <v>2.58</v>
      </c>
      <c r="I575" s="3" t="s">
        <v>1145</v>
      </c>
      <c r="J575" s="198"/>
    </row>
    <row r="576" spans="1:10">
      <c r="A576" s="316" t="str">
        <f t="shared" si="7"/>
        <v>貨2軽SQF</v>
      </c>
      <c r="B576" s="61" t="s">
        <v>1544</v>
      </c>
      <c r="C576" s="61" t="s">
        <v>1545</v>
      </c>
      <c r="D576" s="61" t="s">
        <v>698</v>
      </c>
      <c r="E576" s="61" t="s">
        <v>1570</v>
      </c>
      <c r="F576" s="61">
        <v>7.4999999999999997E-2</v>
      </c>
      <c r="G576" s="61">
        <v>3.5000000000000001E-3</v>
      </c>
      <c r="H576" s="61">
        <v>2.58</v>
      </c>
      <c r="I576" s="3" t="s">
        <v>1145</v>
      </c>
      <c r="J576" s="198"/>
    </row>
    <row r="577" spans="1:10">
      <c r="A577" s="316" t="str">
        <f t="shared" si="7"/>
        <v>貨2軽TKF</v>
      </c>
      <c r="B577" s="61" t="s">
        <v>1544</v>
      </c>
      <c r="C577" s="61" t="s">
        <v>1545</v>
      </c>
      <c r="D577" s="61" t="s">
        <v>698</v>
      </c>
      <c r="E577" s="61" t="s">
        <v>1571</v>
      </c>
      <c r="F577" s="61">
        <v>0.13500000000000001</v>
      </c>
      <c r="G577" s="61">
        <v>6.3E-3</v>
      </c>
      <c r="H577" s="61">
        <v>2.58</v>
      </c>
      <c r="I577" s="3" t="s">
        <v>1764</v>
      </c>
      <c r="J577" s="198"/>
    </row>
    <row r="578" spans="1:10">
      <c r="A578" s="316" t="str">
        <f t="shared" si="7"/>
        <v>貨2軽TPF</v>
      </c>
      <c r="B578" s="61" t="s">
        <v>1544</v>
      </c>
      <c r="C578" s="61" t="s">
        <v>1545</v>
      </c>
      <c r="D578" s="61" t="s">
        <v>698</v>
      </c>
      <c r="E578" s="61" t="s">
        <v>1572</v>
      </c>
      <c r="F578" s="61">
        <v>0.13500000000000001</v>
      </c>
      <c r="G578" s="61">
        <v>6.3E-3</v>
      </c>
      <c r="H578" s="61">
        <v>2.58</v>
      </c>
      <c r="I578" s="3" t="s">
        <v>1764</v>
      </c>
      <c r="J578" s="198"/>
    </row>
    <row r="579" spans="1:10">
      <c r="A579" s="316" t="str">
        <f t="shared" si="7"/>
        <v>貨2軽TRF</v>
      </c>
      <c r="B579" s="61" t="s">
        <v>1544</v>
      </c>
      <c r="C579" s="61" t="s">
        <v>1545</v>
      </c>
      <c r="D579" s="61" t="s">
        <v>698</v>
      </c>
      <c r="E579" s="61" t="s">
        <v>1573</v>
      </c>
      <c r="F579" s="61">
        <v>0.13500000000000001</v>
      </c>
      <c r="G579" s="61">
        <v>6.3E-3</v>
      </c>
      <c r="H579" s="61">
        <v>2.58</v>
      </c>
      <c r="I579" s="3" t="s">
        <v>1764</v>
      </c>
      <c r="J579" s="198"/>
    </row>
    <row r="580" spans="1:10">
      <c r="A580" s="316" t="str">
        <f t="shared" si="7"/>
        <v>貨2軽TJF</v>
      </c>
      <c r="B580" s="61" t="s">
        <v>1544</v>
      </c>
      <c r="C580" s="61" t="s">
        <v>1545</v>
      </c>
      <c r="D580" s="61" t="s">
        <v>698</v>
      </c>
      <c r="E580" s="61" t="s">
        <v>1574</v>
      </c>
      <c r="F580" s="61">
        <v>0.13500000000000001</v>
      </c>
      <c r="G580" s="61">
        <v>6.3E-3</v>
      </c>
      <c r="H580" s="61">
        <v>2.58</v>
      </c>
      <c r="I580" s="3" t="s">
        <v>1145</v>
      </c>
      <c r="J580" s="198"/>
    </row>
    <row r="581" spans="1:10">
      <c r="A581" s="316" t="str">
        <f t="shared" si="7"/>
        <v>貨2軽TNF</v>
      </c>
      <c r="B581" s="61" t="s">
        <v>1544</v>
      </c>
      <c r="C581" s="61" t="s">
        <v>1545</v>
      </c>
      <c r="D581" s="61" t="s">
        <v>698</v>
      </c>
      <c r="E581" s="61" t="s">
        <v>1575</v>
      </c>
      <c r="F581" s="61">
        <v>0.13500000000000001</v>
      </c>
      <c r="G581" s="61">
        <v>6.3E-3</v>
      </c>
      <c r="H581" s="61">
        <v>2.58</v>
      </c>
      <c r="I581" s="3" t="s">
        <v>1145</v>
      </c>
      <c r="J581" s="198"/>
    </row>
    <row r="582" spans="1:10">
      <c r="A582" s="316" t="str">
        <f t="shared" si="7"/>
        <v>貨2軽TQF</v>
      </c>
      <c r="B582" s="61" t="s">
        <v>1544</v>
      </c>
      <c r="C582" s="61" t="s">
        <v>1545</v>
      </c>
      <c r="D582" s="61" t="s">
        <v>698</v>
      </c>
      <c r="E582" s="61" t="s">
        <v>1576</v>
      </c>
      <c r="F582" s="61">
        <v>0.13500000000000001</v>
      </c>
      <c r="G582" s="61">
        <v>6.3E-3</v>
      </c>
      <c r="H582" s="61">
        <v>2.58</v>
      </c>
      <c r="I582" s="3" t="s">
        <v>1145</v>
      </c>
      <c r="J582" s="198"/>
    </row>
    <row r="583" spans="1:10">
      <c r="A583" s="215" t="str">
        <f t="shared" si="7"/>
        <v>貨3軽-</v>
      </c>
      <c r="B583" s="61" t="s">
        <v>1246</v>
      </c>
      <c r="C583" s="61" t="s">
        <v>1247</v>
      </c>
      <c r="D583" s="61" t="s">
        <v>210</v>
      </c>
      <c r="E583" s="61" t="s">
        <v>209</v>
      </c>
      <c r="F583" s="61">
        <v>2.83</v>
      </c>
      <c r="G583" s="61">
        <v>0.25</v>
      </c>
      <c r="H583" s="61">
        <v>2.58</v>
      </c>
      <c r="I583" s="3" t="s">
        <v>1760</v>
      </c>
      <c r="J583" s="198"/>
    </row>
    <row r="584" spans="1:10">
      <c r="A584" s="215" t="str">
        <f t="shared" si="7"/>
        <v>貨3軽K</v>
      </c>
      <c r="B584" s="61" t="s">
        <v>1246</v>
      </c>
      <c r="C584" s="61" t="s">
        <v>1247</v>
      </c>
      <c r="D584" s="61" t="s">
        <v>213</v>
      </c>
      <c r="E584" s="219" t="s">
        <v>399</v>
      </c>
      <c r="F584" s="61">
        <v>2.5299999999999998</v>
      </c>
      <c r="G584" s="61">
        <v>0.25</v>
      </c>
      <c r="H584" s="61">
        <v>2.58</v>
      </c>
      <c r="I584" s="3" t="s">
        <v>1760</v>
      </c>
      <c r="J584" s="198"/>
    </row>
    <row r="585" spans="1:10">
      <c r="A585" s="215" t="str">
        <f t="shared" si="7"/>
        <v>貨3軽N</v>
      </c>
      <c r="B585" s="61" t="s">
        <v>1246</v>
      </c>
      <c r="C585" s="61" t="s">
        <v>1247</v>
      </c>
      <c r="D585" s="61" t="s">
        <v>401</v>
      </c>
      <c r="E585" s="219" t="s">
        <v>530</v>
      </c>
      <c r="F585" s="61">
        <v>2.16</v>
      </c>
      <c r="G585" s="61">
        <v>0.25</v>
      </c>
      <c r="H585" s="61">
        <v>2.58</v>
      </c>
      <c r="I585" s="3" t="s">
        <v>1760</v>
      </c>
      <c r="J585" s="198"/>
    </row>
    <row r="586" spans="1:10">
      <c r="A586" s="215" t="str">
        <f t="shared" si="7"/>
        <v>貨3軽P</v>
      </c>
      <c r="B586" s="61" t="s">
        <v>1246</v>
      </c>
      <c r="C586" s="61" t="s">
        <v>1247</v>
      </c>
      <c r="D586" s="61" t="s">
        <v>401</v>
      </c>
      <c r="E586" s="61" t="s">
        <v>531</v>
      </c>
      <c r="F586" s="61">
        <v>2.16</v>
      </c>
      <c r="G586" s="61">
        <v>0.25</v>
      </c>
      <c r="H586" s="61">
        <v>2.58</v>
      </c>
      <c r="I586" s="3" t="s">
        <v>1760</v>
      </c>
      <c r="J586" s="198"/>
    </row>
    <row r="587" spans="1:10">
      <c r="A587" s="215" t="str">
        <f t="shared" si="7"/>
        <v>貨3軽S</v>
      </c>
      <c r="B587" s="61" t="s">
        <v>1246</v>
      </c>
      <c r="C587" s="61" t="s">
        <v>1247</v>
      </c>
      <c r="D587" s="61" t="s">
        <v>415</v>
      </c>
      <c r="E587" s="61" t="s">
        <v>405</v>
      </c>
      <c r="F587" s="61">
        <v>1.93</v>
      </c>
      <c r="G587" s="61">
        <v>0.25</v>
      </c>
      <c r="H587" s="61">
        <v>2.58</v>
      </c>
      <c r="I587" s="3" t="s">
        <v>1760</v>
      </c>
      <c r="J587" s="198"/>
    </row>
    <row r="588" spans="1:10">
      <c r="A588" s="215" t="str">
        <f t="shared" si="7"/>
        <v>貨3軽U</v>
      </c>
      <c r="B588" s="61" t="s">
        <v>1246</v>
      </c>
      <c r="C588" s="61" t="s">
        <v>1247</v>
      </c>
      <c r="D588" s="61" t="s">
        <v>415</v>
      </c>
      <c r="E588" s="219" t="s">
        <v>241</v>
      </c>
      <c r="F588" s="61">
        <v>1.93</v>
      </c>
      <c r="G588" s="61">
        <v>0.25</v>
      </c>
      <c r="H588" s="61">
        <v>2.58</v>
      </c>
      <c r="I588" s="3" t="s">
        <v>1760</v>
      </c>
      <c r="J588" s="198"/>
    </row>
    <row r="589" spans="1:10">
      <c r="A589" s="215" t="str">
        <f t="shared" si="7"/>
        <v>貨3軽KC</v>
      </c>
      <c r="B589" s="61" t="s">
        <v>1246</v>
      </c>
      <c r="C589" s="61" t="s">
        <v>1247</v>
      </c>
      <c r="D589" s="61" t="s">
        <v>426</v>
      </c>
      <c r="E589" s="219" t="s">
        <v>416</v>
      </c>
      <c r="F589" s="61">
        <v>1.3</v>
      </c>
      <c r="G589" s="61">
        <v>0.25</v>
      </c>
      <c r="H589" s="61">
        <v>2.58</v>
      </c>
      <c r="I589" s="3" t="s">
        <v>1760</v>
      </c>
      <c r="J589" s="198"/>
    </row>
    <row r="590" spans="1:10">
      <c r="A590" s="215" t="str">
        <f t="shared" si="7"/>
        <v>貨3軽KG</v>
      </c>
      <c r="B590" s="61" t="s">
        <v>1246</v>
      </c>
      <c r="C590" s="61" t="s">
        <v>1247</v>
      </c>
      <c r="D590" s="61" t="s">
        <v>52</v>
      </c>
      <c r="E590" s="61" t="s">
        <v>514</v>
      </c>
      <c r="F590" s="61">
        <v>0.7</v>
      </c>
      <c r="G590" s="61">
        <v>0.09</v>
      </c>
      <c r="H590" s="61">
        <v>2.58</v>
      </c>
      <c r="I590" s="3" t="s">
        <v>1760</v>
      </c>
      <c r="J590" s="198"/>
    </row>
    <row r="591" spans="1:10">
      <c r="A591" s="215" t="str">
        <f t="shared" si="7"/>
        <v>貨3軽HC</v>
      </c>
      <c r="B591" s="61" t="s">
        <v>1246</v>
      </c>
      <c r="C591" s="61" t="s">
        <v>1247</v>
      </c>
      <c r="D591" s="61" t="s">
        <v>52</v>
      </c>
      <c r="E591" s="61" t="s">
        <v>501</v>
      </c>
      <c r="F591" s="61">
        <v>0.35</v>
      </c>
      <c r="G591" s="61">
        <v>4.4999999999999998E-2</v>
      </c>
      <c r="H591" s="61">
        <v>2.58</v>
      </c>
      <c r="I591" s="3" t="s">
        <v>1145</v>
      </c>
      <c r="J591" s="198"/>
    </row>
    <row r="592" spans="1:10">
      <c r="A592" s="215" t="str">
        <f t="shared" si="7"/>
        <v>貨3軽DG</v>
      </c>
      <c r="B592" s="61" t="s">
        <v>1227</v>
      </c>
      <c r="C592" s="61" t="s">
        <v>1247</v>
      </c>
      <c r="D592" s="61" t="s">
        <v>52</v>
      </c>
      <c r="E592" s="219" t="s">
        <v>859</v>
      </c>
      <c r="F592" s="61">
        <v>0.52500000000000002</v>
      </c>
      <c r="G592" s="61">
        <v>6.7500000000000004E-2</v>
      </c>
      <c r="H592" s="61">
        <v>2.58</v>
      </c>
      <c r="I592" s="3" t="s">
        <v>1760</v>
      </c>
      <c r="J592" s="198"/>
    </row>
    <row r="593" spans="1:10">
      <c r="A593" s="215" t="str">
        <f t="shared" si="7"/>
        <v>貨3軽WG</v>
      </c>
      <c r="B593" s="61" t="s">
        <v>1227</v>
      </c>
      <c r="C593" s="61" t="s">
        <v>1247</v>
      </c>
      <c r="D593" s="61" t="s">
        <v>52</v>
      </c>
      <c r="E593" s="219" t="s">
        <v>903</v>
      </c>
      <c r="F593" s="61">
        <v>0.52500000000000002</v>
      </c>
      <c r="G593" s="61">
        <v>6.7500000000000004E-2</v>
      </c>
      <c r="H593" s="61">
        <v>2.58</v>
      </c>
      <c r="I593" s="3" t="s">
        <v>1145</v>
      </c>
      <c r="J593" s="198"/>
    </row>
    <row r="594" spans="1:10">
      <c r="A594" s="215" t="str">
        <f t="shared" si="7"/>
        <v>貨3軽DH</v>
      </c>
      <c r="B594" s="61" t="s">
        <v>1227</v>
      </c>
      <c r="C594" s="61" t="s">
        <v>1247</v>
      </c>
      <c r="D594" s="61" t="s">
        <v>52</v>
      </c>
      <c r="E594" s="219" t="s">
        <v>860</v>
      </c>
      <c r="F594" s="61">
        <v>0.35</v>
      </c>
      <c r="G594" s="61">
        <v>4.4999999999999998E-2</v>
      </c>
      <c r="H594" s="61">
        <v>2.58</v>
      </c>
      <c r="I594" s="3" t="s">
        <v>1760</v>
      </c>
      <c r="J594" s="198"/>
    </row>
    <row r="595" spans="1:10">
      <c r="A595" s="215" t="str">
        <f t="shared" si="7"/>
        <v>貨3軽WH</v>
      </c>
      <c r="B595" s="61" t="s">
        <v>1227</v>
      </c>
      <c r="C595" s="61" t="s">
        <v>1247</v>
      </c>
      <c r="D595" s="61" t="s">
        <v>52</v>
      </c>
      <c r="E595" s="219" t="s">
        <v>904</v>
      </c>
      <c r="F595" s="61">
        <v>0.35</v>
      </c>
      <c r="G595" s="61">
        <v>4.4999999999999998E-2</v>
      </c>
      <c r="H595" s="61">
        <v>2.58</v>
      </c>
      <c r="I595" s="3" t="s">
        <v>1145</v>
      </c>
      <c r="J595" s="198"/>
    </row>
    <row r="596" spans="1:10">
      <c r="A596" s="215" t="str">
        <f t="shared" si="7"/>
        <v>貨3軽DJ</v>
      </c>
      <c r="B596" s="61" t="s">
        <v>1227</v>
      </c>
      <c r="C596" s="61" t="s">
        <v>1247</v>
      </c>
      <c r="D596" s="61" t="s">
        <v>52</v>
      </c>
      <c r="E596" s="219" t="s">
        <v>861</v>
      </c>
      <c r="F596" s="61">
        <v>0.17499999999999999</v>
      </c>
      <c r="G596" s="61">
        <v>2.2499999999999999E-2</v>
      </c>
      <c r="H596" s="61">
        <v>2.58</v>
      </c>
      <c r="I596" s="3" t="s">
        <v>1760</v>
      </c>
      <c r="J596" s="198"/>
    </row>
    <row r="597" spans="1:10">
      <c r="A597" s="215" t="str">
        <f t="shared" si="7"/>
        <v>貨3軽WJ</v>
      </c>
      <c r="B597" s="61" t="s">
        <v>1227</v>
      </c>
      <c r="C597" s="61" t="s">
        <v>1247</v>
      </c>
      <c r="D597" s="61" t="s">
        <v>52</v>
      </c>
      <c r="E597" s="219" t="s">
        <v>905</v>
      </c>
      <c r="F597" s="61">
        <v>0.17499999999999999</v>
      </c>
      <c r="G597" s="61">
        <v>2.2499999999999999E-2</v>
      </c>
      <c r="H597" s="61">
        <v>2.58</v>
      </c>
      <c r="I597" s="3" t="s">
        <v>1145</v>
      </c>
      <c r="J597" s="198"/>
    </row>
    <row r="598" spans="1:10">
      <c r="A598" s="215" t="str">
        <f t="shared" si="7"/>
        <v>貨3軽KR</v>
      </c>
      <c r="B598" s="61" t="s">
        <v>1246</v>
      </c>
      <c r="C598" s="61" t="s">
        <v>1247</v>
      </c>
      <c r="D598" s="61" t="s">
        <v>413</v>
      </c>
      <c r="E598" s="219" t="s">
        <v>523</v>
      </c>
      <c r="F598" s="61">
        <v>0.49</v>
      </c>
      <c r="G598" s="61">
        <v>0.06</v>
      </c>
      <c r="H598" s="61">
        <v>2.58</v>
      </c>
      <c r="I598" s="3" t="s">
        <v>1760</v>
      </c>
      <c r="J598" s="198"/>
    </row>
    <row r="599" spans="1:10">
      <c r="A599" s="215" t="str">
        <f t="shared" si="7"/>
        <v>貨3軽HY</v>
      </c>
      <c r="B599" s="61" t="s">
        <v>1246</v>
      </c>
      <c r="C599" s="61" t="s">
        <v>1247</v>
      </c>
      <c r="D599" s="61" t="s">
        <v>413</v>
      </c>
      <c r="E599" s="219" t="s">
        <v>510</v>
      </c>
      <c r="F599" s="61">
        <v>0.245</v>
      </c>
      <c r="G599" s="61">
        <v>0.03</v>
      </c>
      <c r="H599" s="61">
        <v>2.58</v>
      </c>
      <c r="I599" s="3" t="s">
        <v>1145</v>
      </c>
      <c r="J599" s="198"/>
    </row>
    <row r="600" spans="1:10">
      <c r="A600" s="215" t="str">
        <f t="shared" si="7"/>
        <v>貨3軽TK</v>
      </c>
      <c r="B600" s="61" t="s">
        <v>1246</v>
      </c>
      <c r="C600" s="61" t="s">
        <v>1247</v>
      </c>
      <c r="D600" s="61" t="s">
        <v>413</v>
      </c>
      <c r="E600" s="219" t="s">
        <v>238</v>
      </c>
      <c r="F600" s="61">
        <v>0.36749999999999999</v>
      </c>
      <c r="G600" s="61">
        <v>4.4999999999999998E-2</v>
      </c>
      <c r="H600" s="61">
        <v>2.58</v>
      </c>
      <c r="I600" s="3" t="s">
        <v>1760</v>
      </c>
      <c r="J600" s="198"/>
    </row>
    <row r="601" spans="1:10">
      <c r="A601" s="215" t="str">
        <f t="shared" si="7"/>
        <v>貨3軽XK</v>
      </c>
      <c r="B601" s="61" t="s">
        <v>1246</v>
      </c>
      <c r="C601" s="61" t="s">
        <v>1247</v>
      </c>
      <c r="D601" s="61" t="s">
        <v>413</v>
      </c>
      <c r="E601" s="219" t="s">
        <v>267</v>
      </c>
      <c r="F601" s="61">
        <v>0.36749999999999999</v>
      </c>
      <c r="G601" s="61">
        <v>4.4999999999999998E-2</v>
      </c>
      <c r="H601" s="61">
        <v>2.58</v>
      </c>
      <c r="I601" s="3" t="s">
        <v>1145</v>
      </c>
      <c r="J601" s="198"/>
    </row>
    <row r="602" spans="1:10">
      <c r="A602" s="215" t="str">
        <f t="shared" si="7"/>
        <v>貨3軽LK</v>
      </c>
      <c r="B602" s="61" t="s">
        <v>1246</v>
      </c>
      <c r="C602" s="61" t="s">
        <v>1247</v>
      </c>
      <c r="D602" s="219" t="s">
        <v>413</v>
      </c>
      <c r="E602" s="61" t="s">
        <v>527</v>
      </c>
      <c r="F602" s="61">
        <v>0.245</v>
      </c>
      <c r="G602" s="61">
        <v>0.03</v>
      </c>
      <c r="H602" s="61">
        <v>2.58</v>
      </c>
      <c r="I602" s="3" t="s">
        <v>1760</v>
      </c>
      <c r="J602" s="198"/>
    </row>
    <row r="603" spans="1:10">
      <c r="A603" s="215" t="str">
        <f t="shared" si="7"/>
        <v>貨3軽YK</v>
      </c>
      <c r="B603" s="61" t="s">
        <v>1246</v>
      </c>
      <c r="C603" s="61" t="s">
        <v>1247</v>
      </c>
      <c r="D603" s="61" t="s">
        <v>413</v>
      </c>
      <c r="E603" s="61" t="s">
        <v>273</v>
      </c>
      <c r="F603" s="61">
        <v>0.245</v>
      </c>
      <c r="G603" s="61">
        <v>0.03</v>
      </c>
      <c r="H603" s="61">
        <v>2.58</v>
      </c>
      <c r="I603" s="3" t="s">
        <v>1145</v>
      </c>
      <c r="J603" s="198"/>
    </row>
    <row r="604" spans="1:10">
      <c r="A604" s="215" t="str">
        <f t="shared" si="7"/>
        <v>貨3軽UK</v>
      </c>
      <c r="B604" s="61" t="s">
        <v>1246</v>
      </c>
      <c r="C604" s="61" t="s">
        <v>1247</v>
      </c>
      <c r="D604" s="61" t="s">
        <v>413</v>
      </c>
      <c r="E604" s="61" t="s">
        <v>244</v>
      </c>
      <c r="F604" s="61">
        <v>0.1225</v>
      </c>
      <c r="G604" s="61">
        <v>1.4999999999999999E-2</v>
      </c>
      <c r="H604" s="61">
        <v>2.58</v>
      </c>
      <c r="I604" s="3" t="s">
        <v>1760</v>
      </c>
      <c r="J604" s="198"/>
    </row>
    <row r="605" spans="1:10">
      <c r="A605" s="215" t="str">
        <f t="shared" si="7"/>
        <v>貨3軽ZK</v>
      </c>
      <c r="B605" s="61" t="s">
        <v>1246</v>
      </c>
      <c r="C605" s="61" t="s">
        <v>1247</v>
      </c>
      <c r="D605" s="61" t="s">
        <v>413</v>
      </c>
      <c r="E605" s="61" t="s">
        <v>165</v>
      </c>
      <c r="F605" s="61">
        <v>0.1225</v>
      </c>
      <c r="G605" s="61">
        <v>1.4999999999999999E-2</v>
      </c>
      <c r="H605" s="61">
        <v>2.58</v>
      </c>
      <c r="I605" s="3" t="s">
        <v>1145</v>
      </c>
      <c r="J605" s="198"/>
    </row>
    <row r="606" spans="1:10">
      <c r="A606" s="215" t="str">
        <f t="shared" si="7"/>
        <v>貨3軽ADF</v>
      </c>
      <c r="B606" s="61" t="s">
        <v>1246</v>
      </c>
      <c r="C606" s="61" t="s">
        <v>1247</v>
      </c>
      <c r="D606" s="61" t="s">
        <v>318</v>
      </c>
      <c r="E606" s="61" t="s">
        <v>827</v>
      </c>
      <c r="F606" s="61">
        <v>0.25</v>
      </c>
      <c r="G606" s="61">
        <v>1.4999999999999999E-2</v>
      </c>
      <c r="H606" s="61">
        <v>2.58</v>
      </c>
      <c r="I606" s="3" t="s">
        <v>1761</v>
      </c>
      <c r="J606" s="198"/>
    </row>
    <row r="607" spans="1:10">
      <c r="A607" s="215" t="str">
        <f t="shared" si="7"/>
        <v>貨3軽ACF</v>
      </c>
      <c r="B607" s="61" t="s">
        <v>1246</v>
      </c>
      <c r="C607" s="61" t="s">
        <v>1247</v>
      </c>
      <c r="D607" s="61" t="s">
        <v>318</v>
      </c>
      <c r="E607" s="61" t="s">
        <v>822</v>
      </c>
      <c r="F607" s="61">
        <v>0.125</v>
      </c>
      <c r="G607" s="61">
        <v>7.4999999999999997E-3</v>
      </c>
      <c r="H607" s="61">
        <v>2.58</v>
      </c>
      <c r="I607" s="3" t="s">
        <v>1145</v>
      </c>
      <c r="J607" s="198"/>
    </row>
    <row r="608" spans="1:10">
      <c r="A608" s="215" t="str">
        <f t="shared" si="7"/>
        <v>貨3軽AMF</v>
      </c>
      <c r="B608" s="61" t="s">
        <v>1246</v>
      </c>
      <c r="C608" s="61" t="s">
        <v>1247</v>
      </c>
      <c r="D608" s="61" t="s">
        <v>318</v>
      </c>
      <c r="E608" s="61" t="s">
        <v>1229</v>
      </c>
      <c r="F608" s="61">
        <v>6.25E-2</v>
      </c>
      <c r="G608" s="61">
        <v>3.7499999999999999E-3</v>
      </c>
      <c r="H608" s="61">
        <v>2.58</v>
      </c>
      <c r="I608" s="3" t="s">
        <v>1147</v>
      </c>
      <c r="J608" s="198"/>
    </row>
    <row r="609" spans="1:10">
      <c r="A609" s="215" t="str">
        <f t="shared" si="7"/>
        <v>貨3軽CCF</v>
      </c>
      <c r="B609" s="61" t="s">
        <v>1246</v>
      </c>
      <c r="C609" s="61" t="s">
        <v>1247</v>
      </c>
      <c r="D609" s="61" t="s">
        <v>318</v>
      </c>
      <c r="E609" s="61" t="s">
        <v>60</v>
      </c>
      <c r="F609" s="61">
        <v>0.125</v>
      </c>
      <c r="G609" s="61">
        <v>7.4999999999999997E-3</v>
      </c>
      <c r="H609" s="61">
        <v>2.58</v>
      </c>
      <c r="I609" s="3" t="s">
        <v>1145</v>
      </c>
      <c r="J609" s="198"/>
    </row>
    <row r="610" spans="1:10">
      <c r="A610" s="215" t="str">
        <f t="shared" si="7"/>
        <v>貨3軽CDF</v>
      </c>
      <c r="B610" s="61" t="s">
        <v>1246</v>
      </c>
      <c r="C610" s="61" t="s">
        <v>1247</v>
      </c>
      <c r="D610" s="61" t="s">
        <v>318</v>
      </c>
      <c r="E610" s="61" t="s">
        <v>61</v>
      </c>
      <c r="F610" s="61">
        <v>0.125</v>
      </c>
      <c r="G610" s="61">
        <v>7.4999999999999997E-3</v>
      </c>
      <c r="H610" s="61">
        <v>2.58</v>
      </c>
      <c r="I610" s="3" t="s">
        <v>1761</v>
      </c>
      <c r="J610" s="198"/>
    </row>
    <row r="611" spans="1:10">
      <c r="A611" s="215" t="str">
        <f t="shared" si="7"/>
        <v>貨3軽CMF</v>
      </c>
      <c r="B611" s="61" t="s">
        <v>1246</v>
      </c>
      <c r="C611" s="61" t="s">
        <v>1247</v>
      </c>
      <c r="D611" s="61" t="s">
        <v>318</v>
      </c>
      <c r="E611" s="61" t="s">
        <v>1230</v>
      </c>
      <c r="F611" s="61">
        <v>0.125</v>
      </c>
      <c r="G611" s="61">
        <v>7.4999999999999997E-3</v>
      </c>
      <c r="H611" s="61">
        <v>2.58</v>
      </c>
      <c r="I611" s="3" t="s">
        <v>1147</v>
      </c>
      <c r="J611" s="198"/>
    </row>
    <row r="612" spans="1:10">
      <c r="A612" s="215" t="str">
        <f t="shared" si="7"/>
        <v>貨3軽DCF</v>
      </c>
      <c r="B612" s="61" t="s">
        <v>1246</v>
      </c>
      <c r="C612" s="61" t="s">
        <v>1247</v>
      </c>
      <c r="D612" s="61" t="s">
        <v>318</v>
      </c>
      <c r="E612" s="61" t="s">
        <v>62</v>
      </c>
      <c r="F612" s="61">
        <v>6.25E-2</v>
      </c>
      <c r="G612" s="61">
        <v>3.7499999999999999E-3</v>
      </c>
      <c r="H612" s="61">
        <v>2.58</v>
      </c>
      <c r="I612" s="3" t="s">
        <v>1145</v>
      </c>
      <c r="J612" s="198"/>
    </row>
    <row r="613" spans="1:10">
      <c r="A613" s="215" t="str">
        <f t="shared" si="7"/>
        <v>貨3軽DDF</v>
      </c>
      <c r="B613" s="61" t="s">
        <v>1246</v>
      </c>
      <c r="C613" s="61" t="s">
        <v>1247</v>
      </c>
      <c r="D613" s="61" t="s">
        <v>318</v>
      </c>
      <c r="E613" s="61" t="s">
        <v>63</v>
      </c>
      <c r="F613" s="61">
        <v>6.25E-2</v>
      </c>
      <c r="G613" s="61">
        <v>3.7499999999999999E-3</v>
      </c>
      <c r="H613" s="61">
        <v>2.58</v>
      </c>
      <c r="I613" s="3" t="s">
        <v>1761</v>
      </c>
      <c r="J613" s="198"/>
    </row>
    <row r="614" spans="1:10">
      <c r="A614" s="215" t="str">
        <f t="shared" si="7"/>
        <v>貨3軽DMF</v>
      </c>
      <c r="B614" s="61" t="s">
        <v>1246</v>
      </c>
      <c r="C614" s="61" t="s">
        <v>1247</v>
      </c>
      <c r="D614" s="61" t="s">
        <v>318</v>
      </c>
      <c r="E614" s="61" t="s">
        <v>1231</v>
      </c>
      <c r="F614" s="61">
        <v>6.25E-2</v>
      </c>
      <c r="G614" s="61">
        <v>3.7499999999999999E-3</v>
      </c>
      <c r="H614" s="61">
        <v>2.58</v>
      </c>
      <c r="I614" s="3" t="s">
        <v>1147</v>
      </c>
      <c r="J614" s="198"/>
    </row>
    <row r="615" spans="1:10">
      <c r="A615" s="215" t="str">
        <f t="shared" si="7"/>
        <v>貨3軽LDF</v>
      </c>
      <c r="B615" s="61" t="s">
        <v>1246</v>
      </c>
      <c r="C615" s="61" t="s">
        <v>1247</v>
      </c>
      <c r="D615" s="61" t="s">
        <v>697</v>
      </c>
      <c r="E615" s="219" t="s">
        <v>1793</v>
      </c>
      <c r="F615" s="61">
        <v>0.15</v>
      </c>
      <c r="G615" s="61">
        <v>7.0000000000000001E-3</v>
      </c>
      <c r="H615" s="61">
        <v>2.58</v>
      </c>
      <c r="I615" s="3" t="s">
        <v>1762</v>
      </c>
      <c r="J615" s="198"/>
    </row>
    <row r="616" spans="1:10">
      <c r="A616" s="215" t="str">
        <f t="shared" si="7"/>
        <v>貨3軽LCF</v>
      </c>
      <c r="B616" s="61" t="s">
        <v>1246</v>
      </c>
      <c r="C616" s="61" t="s">
        <v>1247</v>
      </c>
      <c r="D616" s="61" t="s">
        <v>697</v>
      </c>
      <c r="E616" s="61" t="s">
        <v>726</v>
      </c>
      <c r="F616" s="61">
        <v>7.4999999999999997E-2</v>
      </c>
      <c r="G616" s="61">
        <v>3.5000000000000001E-3</v>
      </c>
      <c r="H616" s="61">
        <v>2.58</v>
      </c>
      <c r="I616" s="3" t="s">
        <v>1145</v>
      </c>
      <c r="J616" s="198"/>
    </row>
    <row r="617" spans="1:10">
      <c r="A617" s="215" t="str">
        <f t="shared" si="7"/>
        <v>貨3軽LMF</v>
      </c>
      <c r="B617" s="61" t="s">
        <v>1246</v>
      </c>
      <c r="C617" s="61" t="s">
        <v>1247</v>
      </c>
      <c r="D617" s="61" t="s">
        <v>697</v>
      </c>
      <c r="E617" s="61" t="s">
        <v>1248</v>
      </c>
      <c r="F617" s="61">
        <v>3.7499999999999999E-2</v>
      </c>
      <c r="G617" s="61">
        <v>1.75E-3</v>
      </c>
      <c r="H617" s="61">
        <v>2.58</v>
      </c>
      <c r="I617" s="3" t="s">
        <v>1147</v>
      </c>
      <c r="J617" s="198"/>
    </row>
    <row r="618" spans="1:10">
      <c r="A618" s="215" t="str">
        <f t="shared" si="7"/>
        <v>貨3軽MDF</v>
      </c>
      <c r="B618" s="61" t="s">
        <v>1246</v>
      </c>
      <c r="C618" s="61" t="s">
        <v>1247</v>
      </c>
      <c r="D618" s="61" t="s">
        <v>697</v>
      </c>
      <c r="E618" s="61" t="s">
        <v>727</v>
      </c>
      <c r="F618" s="61">
        <v>7.4999999999999997E-2</v>
      </c>
      <c r="G618" s="61">
        <v>3.5000000000000001E-3</v>
      </c>
      <c r="H618" s="61">
        <v>2.58</v>
      </c>
      <c r="I618" s="3" t="s">
        <v>1762</v>
      </c>
      <c r="J618" s="198"/>
    </row>
    <row r="619" spans="1:10">
      <c r="A619" s="215" t="str">
        <f t="shared" si="7"/>
        <v>貨3軽MCF</v>
      </c>
      <c r="B619" s="61" t="s">
        <v>1246</v>
      </c>
      <c r="C619" s="61" t="s">
        <v>1247</v>
      </c>
      <c r="D619" s="61" t="s">
        <v>697</v>
      </c>
      <c r="E619" s="61" t="s">
        <v>728</v>
      </c>
      <c r="F619" s="61">
        <v>7.4999999999999997E-2</v>
      </c>
      <c r="G619" s="61">
        <v>3.5000000000000001E-3</v>
      </c>
      <c r="H619" s="61">
        <v>2.58</v>
      </c>
      <c r="I619" s="3" t="s">
        <v>1145</v>
      </c>
      <c r="J619" s="198"/>
    </row>
    <row r="620" spans="1:10">
      <c r="A620" s="215" t="str">
        <f t="shared" si="7"/>
        <v>貨3軽MMF</v>
      </c>
      <c r="B620" s="61" t="s">
        <v>1246</v>
      </c>
      <c r="C620" s="61" t="s">
        <v>1247</v>
      </c>
      <c r="D620" s="61" t="s">
        <v>697</v>
      </c>
      <c r="E620" s="61" t="s">
        <v>1249</v>
      </c>
      <c r="F620" s="61">
        <v>7.4999999999999997E-2</v>
      </c>
      <c r="G620" s="61">
        <v>3.5000000000000001E-3</v>
      </c>
      <c r="H620" s="61">
        <v>2.58</v>
      </c>
      <c r="I620" s="3" t="s">
        <v>1147</v>
      </c>
      <c r="J620" s="198"/>
    </row>
    <row r="621" spans="1:10">
      <c r="A621" s="215" t="str">
        <f t="shared" ref="A621:A726" si="8">CONCATENATE(C621,E621)</f>
        <v>貨3軽RDF</v>
      </c>
      <c r="B621" s="61" t="s">
        <v>1246</v>
      </c>
      <c r="C621" s="61" t="s">
        <v>1247</v>
      </c>
      <c r="D621" s="61" t="s">
        <v>697</v>
      </c>
      <c r="E621" s="61" t="s">
        <v>729</v>
      </c>
      <c r="F621" s="61">
        <v>3.7499999999999999E-2</v>
      </c>
      <c r="G621" s="61">
        <v>1.75E-3</v>
      </c>
      <c r="H621" s="61">
        <v>2.58</v>
      </c>
      <c r="I621" s="3" t="s">
        <v>1762</v>
      </c>
      <c r="J621" s="198"/>
    </row>
    <row r="622" spans="1:10">
      <c r="A622" s="215" t="str">
        <f t="shared" si="8"/>
        <v>貨3軽RCF</v>
      </c>
      <c r="B622" s="61" t="s">
        <v>1246</v>
      </c>
      <c r="C622" s="61" t="s">
        <v>1247</v>
      </c>
      <c r="D622" s="61" t="s">
        <v>697</v>
      </c>
      <c r="E622" s="61" t="s">
        <v>730</v>
      </c>
      <c r="F622" s="61">
        <v>3.7499999999999999E-2</v>
      </c>
      <c r="G622" s="61">
        <v>1.75E-3</v>
      </c>
      <c r="H622" s="61">
        <v>2.58</v>
      </c>
      <c r="I622" s="3" t="s">
        <v>1145</v>
      </c>
      <c r="J622" s="198"/>
    </row>
    <row r="623" spans="1:10">
      <c r="A623" s="215" t="str">
        <f t="shared" si="8"/>
        <v>貨3軽RMF</v>
      </c>
      <c r="B623" s="61" t="s">
        <v>1246</v>
      </c>
      <c r="C623" s="61" t="s">
        <v>1247</v>
      </c>
      <c r="D623" s="61" t="s">
        <v>697</v>
      </c>
      <c r="E623" s="61" t="s">
        <v>1250</v>
      </c>
      <c r="F623" s="61">
        <v>3.7499999999999999E-2</v>
      </c>
      <c r="G623" s="61">
        <v>1.75E-3</v>
      </c>
      <c r="H623" s="61">
        <v>2.58</v>
      </c>
      <c r="I623" s="3" t="s">
        <v>1147</v>
      </c>
      <c r="J623" s="198"/>
    </row>
    <row r="624" spans="1:10">
      <c r="A624" s="215" t="str">
        <f t="shared" si="8"/>
        <v>貨3軽QDF</v>
      </c>
      <c r="B624" s="61" t="s">
        <v>1246</v>
      </c>
      <c r="C624" s="61" t="s">
        <v>1247</v>
      </c>
      <c r="D624" s="61" t="s">
        <v>697</v>
      </c>
      <c r="E624" s="61" t="s">
        <v>1038</v>
      </c>
      <c r="F624" s="61">
        <v>0.13500000000000001</v>
      </c>
      <c r="G624" s="61">
        <v>6.3E-3</v>
      </c>
      <c r="H624" s="61">
        <v>2.58</v>
      </c>
      <c r="I624" s="3" t="s">
        <v>1762</v>
      </c>
      <c r="J624" s="198"/>
    </row>
    <row r="625" spans="1:10">
      <c r="A625" s="215" t="str">
        <f t="shared" si="8"/>
        <v>貨3軽QCF</v>
      </c>
      <c r="B625" s="61" t="s">
        <v>1246</v>
      </c>
      <c r="C625" s="61" t="s">
        <v>1247</v>
      </c>
      <c r="D625" s="61" t="s">
        <v>697</v>
      </c>
      <c r="E625" s="61" t="s">
        <v>1034</v>
      </c>
      <c r="F625" s="61">
        <v>0.13500000000000001</v>
      </c>
      <c r="G625" s="61">
        <v>6.3E-3</v>
      </c>
      <c r="H625" s="61">
        <v>2.58</v>
      </c>
      <c r="I625" s="3" t="s">
        <v>1145</v>
      </c>
      <c r="J625" s="198"/>
    </row>
    <row r="626" spans="1:10">
      <c r="A626" s="215" t="str">
        <f t="shared" si="8"/>
        <v>貨3軽QMF</v>
      </c>
      <c r="B626" s="61" t="s">
        <v>1246</v>
      </c>
      <c r="C626" s="61" t="s">
        <v>1247</v>
      </c>
      <c r="D626" s="61" t="s">
        <v>697</v>
      </c>
      <c r="E626" s="61" t="s">
        <v>1251</v>
      </c>
      <c r="F626" s="61">
        <v>0.13500000000000001</v>
      </c>
      <c r="G626" s="61">
        <v>6.3E-3</v>
      </c>
      <c r="H626" s="61">
        <v>2.58</v>
      </c>
      <c r="I626" s="3" t="s">
        <v>1147</v>
      </c>
      <c r="J626" s="198"/>
    </row>
    <row r="627" spans="1:10">
      <c r="A627" s="215" t="str">
        <f t="shared" si="8"/>
        <v>貨3軽3DF</v>
      </c>
      <c r="B627" s="61" t="s">
        <v>1246</v>
      </c>
      <c r="C627" s="61" t="s">
        <v>1247</v>
      </c>
      <c r="D627" s="61" t="s">
        <v>1155</v>
      </c>
      <c r="E627" s="61" t="s">
        <v>1234</v>
      </c>
      <c r="F627" s="61">
        <v>0.24</v>
      </c>
      <c r="G627" s="61">
        <v>7.0000000000000001E-3</v>
      </c>
      <c r="H627" s="61">
        <v>2.58</v>
      </c>
      <c r="I627" s="3" t="s">
        <v>1763</v>
      </c>
      <c r="J627" s="198"/>
    </row>
    <row r="628" spans="1:10">
      <c r="A628" s="215" t="str">
        <f t="shared" si="8"/>
        <v>貨3軽3CF</v>
      </c>
      <c r="B628" s="61" t="s">
        <v>1246</v>
      </c>
      <c r="C628" s="61" t="s">
        <v>1247</v>
      </c>
      <c r="D628" s="61" t="s">
        <v>1155</v>
      </c>
      <c r="E628" s="61" t="s">
        <v>1235</v>
      </c>
      <c r="F628" s="61">
        <v>0.12</v>
      </c>
      <c r="G628" s="61">
        <v>3.5000000000000001E-3</v>
      </c>
      <c r="H628" s="61">
        <v>2.58</v>
      </c>
      <c r="I628" s="3" t="s">
        <v>1145</v>
      </c>
      <c r="J628" s="198"/>
    </row>
    <row r="629" spans="1:10">
      <c r="A629" s="215" t="str">
        <f t="shared" si="8"/>
        <v>貨3軽3MF</v>
      </c>
      <c r="B629" s="61" t="s">
        <v>1246</v>
      </c>
      <c r="C629" s="61" t="s">
        <v>1247</v>
      </c>
      <c r="D629" s="61" t="s">
        <v>1155</v>
      </c>
      <c r="E629" s="61" t="s">
        <v>1236</v>
      </c>
      <c r="F629" s="61">
        <v>0.06</v>
      </c>
      <c r="G629" s="61">
        <v>1.75E-3</v>
      </c>
      <c r="H629" s="61">
        <v>2.58</v>
      </c>
      <c r="I629" s="3" t="s">
        <v>1147</v>
      </c>
      <c r="J629" s="198"/>
    </row>
    <row r="630" spans="1:10">
      <c r="A630" s="215" t="str">
        <f t="shared" si="8"/>
        <v>貨3軽4DF</v>
      </c>
      <c r="B630" s="61" t="s">
        <v>1246</v>
      </c>
      <c r="C630" s="61" t="s">
        <v>1247</v>
      </c>
      <c r="D630" s="61" t="s">
        <v>1155</v>
      </c>
      <c r="E630" s="61" t="s">
        <v>1237</v>
      </c>
      <c r="F630" s="61">
        <v>0.18</v>
      </c>
      <c r="G630" s="61">
        <v>5.2500000000000003E-3</v>
      </c>
      <c r="H630" s="61">
        <v>2.58</v>
      </c>
      <c r="I630" s="3" t="s">
        <v>1763</v>
      </c>
      <c r="J630" s="198"/>
    </row>
    <row r="631" spans="1:10">
      <c r="A631" s="215" t="str">
        <f t="shared" si="8"/>
        <v>貨3軽4CF</v>
      </c>
      <c r="B631" s="61" t="s">
        <v>1246</v>
      </c>
      <c r="C631" s="61" t="s">
        <v>1247</v>
      </c>
      <c r="D631" s="61" t="s">
        <v>1155</v>
      </c>
      <c r="E631" s="61" t="s">
        <v>1238</v>
      </c>
      <c r="F631" s="61">
        <v>0.18</v>
      </c>
      <c r="G631" s="61">
        <v>5.2500000000000003E-3</v>
      </c>
      <c r="H631" s="61">
        <v>2.58</v>
      </c>
      <c r="I631" s="3" t="s">
        <v>1145</v>
      </c>
      <c r="J631" s="198"/>
    </row>
    <row r="632" spans="1:10">
      <c r="A632" s="215" t="str">
        <f t="shared" si="8"/>
        <v>貨3軽4MF</v>
      </c>
      <c r="B632" s="61" t="s">
        <v>1246</v>
      </c>
      <c r="C632" s="61" t="s">
        <v>1247</v>
      </c>
      <c r="D632" s="61" t="s">
        <v>1155</v>
      </c>
      <c r="E632" s="61" t="s">
        <v>1239</v>
      </c>
      <c r="F632" s="61">
        <v>0.18</v>
      </c>
      <c r="G632" s="61">
        <v>5.2500000000000003E-3</v>
      </c>
      <c r="H632" s="61">
        <v>2.58</v>
      </c>
      <c r="I632" s="3" t="s">
        <v>1147</v>
      </c>
      <c r="J632" s="198"/>
    </row>
    <row r="633" spans="1:10">
      <c r="A633" s="215" t="str">
        <f t="shared" si="8"/>
        <v>貨3軽5DF</v>
      </c>
      <c r="B633" s="61" t="s">
        <v>1246</v>
      </c>
      <c r="C633" s="61" t="s">
        <v>1247</v>
      </c>
      <c r="D633" s="61" t="s">
        <v>1155</v>
      </c>
      <c r="E633" s="61" t="s">
        <v>1240</v>
      </c>
      <c r="F633" s="61">
        <v>0.12</v>
      </c>
      <c r="G633" s="61">
        <v>0.35</v>
      </c>
      <c r="H633" s="61">
        <v>2.58</v>
      </c>
      <c r="I633" s="3" t="s">
        <v>1763</v>
      </c>
      <c r="J633" s="198"/>
    </row>
    <row r="634" spans="1:10">
      <c r="A634" s="215" t="str">
        <f t="shared" si="8"/>
        <v>貨3軽5CF</v>
      </c>
      <c r="B634" s="61" t="s">
        <v>1246</v>
      </c>
      <c r="C634" s="61" t="s">
        <v>1247</v>
      </c>
      <c r="D634" s="61" t="s">
        <v>1155</v>
      </c>
      <c r="E634" s="61" t="s">
        <v>1241</v>
      </c>
      <c r="F634" s="61">
        <v>0.12</v>
      </c>
      <c r="G634" s="61">
        <v>0.35</v>
      </c>
      <c r="H634" s="61">
        <v>2.58</v>
      </c>
      <c r="I634" s="3" t="s">
        <v>1145</v>
      </c>
      <c r="J634" s="198"/>
    </row>
    <row r="635" spans="1:10">
      <c r="A635" s="215" t="str">
        <f t="shared" si="8"/>
        <v>貨3軽5MF</v>
      </c>
      <c r="B635" s="61" t="s">
        <v>1246</v>
      </c>
      <c r="C635" s="61" t="s">
        <v>1247</v>
      </c>
      <c r="D635" s="61" t="s">
        <v>1155</v>
      </c>
      <c r="E635" s="61" t="s">
        <v>1242</v>
      </c>
      <c r="F635" s="61">
        <v>0.12</v>
      </c>
      <c r="G635" s="61">
        <v>0.35</v>
      </c>
      <c r="H635" s="61">
        <v>2.58</v>
      </c>
      <c r="I635" s="3" t="s">
        <v>1147</v>
      </c>
      <c r="J635" s="198"/>
    </row>
    <row r="636" spans="1:10" ht="13.5" customHeight="1">
      <c r="A636" s="215" t="str">
        <f t="shared" si="8"/>
        <v>貨3軽6DF</v>
      </c>
      <c r="B636" s="61" t="s">
        <v>1246</v>
      </c>
      <c r="C636" s="61" t="s">
        <v>1247</v>
      </c>
      <c r="D636" s="61" t="s">
        <v>1155</v>
      </c>
      <c r="E636" s="61" t="s">
        <v>1243</v>
      </c>
      <c r="F636" s="61">
        <v>0.06</v>
      </c>
      <c r="G636" s="61">
        <v>1.75E-3</v>
      </c>
      <c r="H636" s="61">
        <v>2.58</v>
      </c>
      <c r="I636" s="3" t="s">
        <v>1763</v>
      </c>
      <c r="J636" s="198"/>
    </row>
    <row r="637" spans="1:10">
      <c r="A637" s="215" t="str">
        <f t="shared" si="8"/>
        <v>貨3軽6CF</v>
      </c>
      <c r="B637" s="61" t="s">
        <v>1246</v>
      </c>
      <c r="C637" s="61" t="s">
        <v>1247</v>
      </c>
      <c r="D637" s="61" t="s">
        <v>1155</v>
      </c>
      <c r="E637" s="61" t="s">
        <v>1244</v>
      </c>
      <c r="F637" s="61">
        <v>0.06</v>
      </c>
      <c r="G637" s="61">
        <v>1.75E-3</v>
      </c>
      <c r="H637" s="61">
        <v>2.58</v>
      </c>
      <c r="I637" s="3" t="s">
        <v>1145</v>
      </c>
      <c r="J637" s="198"/>
    </row>
    <row r="638" spans="1:10" ht="13.5" customHeight="1">
      <c r="A638" s="215" t="str">
        <f t="shared" si="8"/>
        <v>貨3軽6MF</v>
      </c>
      <c r="B638" s="61" t="s">
        <v>1246</v>
      </c>
      <c r="C638" s="61" t="s">
        <v>1247</v>
      </c>
      <c r="D638" s="61" t="s">
        <v>1155</v>
      </c>
      <c r="E638" s="61" t="s">
        <v>1245</v>
      </c>
      <c r="F638" s="61">
        <v>0.06</v>
      </c>
      <c r="G638" s="61">
        <v>1.75E-3</v>
      </c>
      <c r="H638" s="61">
        <v>2.58</v>
      </c>
      <c r="I638" s="3" t="s">
        <v>1147</v>
      </c>
      <c r="J638" s="198"/>
    </row>
    <row r="639" spans="1:10" ht="13.5" customHeight="1">
      <c r="A639" s="316" t="str">
        <f t="shared" si="8"/>
        <v>貨3軽AJF</v>
      </c>
      <c r="B639" s="61" t="s">
        <v>1577</v>
      </c>
      <c r="C639" s="61" t="s">
        <v>1578</v>
      </c>
      <c r="D639" s="61" t="s">
        <v>318</v>
      </c>
      <c r="E639" s="61" t="s">
        <v>1546</v>
      </c>
      <c r="F639" s="61">
        <v>0.125</v>
      </c>
      <c r="G639" s="61">
        <v>7.4999999999999997E-3</v>
      </c>
      <c r="H639" s="61">
        <v>2.58</v>
      </c>
      <c r="I639" s="3" t="s">
        <v>1145</v>
      </c>
      <c r="J639" s="198"/>
    </row>
    <row r="640" spans="1:10" ht="13.5" customHeight="1">
      <c r="A640" s="316" t="str">
        <f t="shared" si="8"/>
        <v>貨3軽AKF</v>
      </c>
      <c r="B640" s="61" t="s">
        <v>1577</v>
      </c>
      <c r="C640" s="61" t="s">
        <v>1578</v>
      </c>
      <c r="D640" s="61" t="s">
        <v>318</v>
      </c>
      <c r="E640" s="61" t="s">
        <v>1547</v>
      </c>
      <c r="F640" s="61">
        <v>0.25</v>
      </c>
      <c r="G640" s="61">
        <v>1.4999999999999999E-2</v>
      </c>
      <c r="H640" s="61">
        <v>2.58</v>
      </c>
      <c r="I640" s="3" t="s">
        <v>1548</v>
      </c>
      <c r="J640" s="198"/>
    </row>
    <row r="641" spans="1:10" ht="13.5" customHeight="1">
      <c r="A641" s="316" t="str">
        <f t="shared" si="8"/>
        <v>貨3軽BCF</v>
      </c>
      <c r="B641" s="61" t="s">
        <v>1577</v>
      </c>
      <c r="C641" s="61" t="s">
        <v>1578</v>
      </c>
      <c r="D641" s="61" t="s">
        <v>318</v>
      </c>
      <c r="E641" s="61" t="s">
        <v>1549</v>
      </c>
      <c r="F641" s="61">
        <v>0.22500000000000001</v>
      </c>
      <c r="G641" s="61">
        <v>1.35E-2</v>
      </c>
      <c r="H641" s="61">
        <v>2.58</v>
      </c>
      <c r="I641" s="3" t="s">
        <v>1145</v>
      </c>
      <c r="J641" s="198"/>
    </row>
    <row r="642" spans="1:10" ht="13.5" customHeight="1">
      <c r="A642" s="316" t="str">
        <f t="shared" si="8"/>
        <v>貨3軽BDF</v>
      </c>
      <c r="B642" s="61" t="s">
        <v>1577</v>
      </c>
      <c r="C642" s="61" t="s">
        <v>1578</v>
      </c>
      <c r="D642" s="61" t="s">
        <v>318</v>
      </c>
      <c r="E642" s="61" t="s">
        <v>1550</v>
      </c>
      <c r="F642" s="61">
        <v>0.22500000000000001</v>
      </c>
      <c r="G642" s="61">
        <v>1.35E-2</v>
      </c>
      <c r="H642" s="61">
        <v>2.58</v>
      </c>
      <c r="I642" s="3" t="s">
        <v>1765</v>
      </c>
      <c r="J642" s="198"/>
    </row>
    <row r="643" spans="1:10" ht="13.5" customHeight="1">
      <c r="A643" s="316" t="str">
        <f t="shared" si="8"/>
        <v>貨3軽BJF</v>
      </c>
      <c r="B643" s="61" t="s">
        <v>1577</v>
      </c>
      <c r="C643" s="61" t="s">
        <v>1578</v>
      </c>
      <c r="D643" s="61" t="s">
        <v>318</v>
      </c>
      <c r="E643" s="61" t="s">
        <v>1551</v>
      </c>
      <c r="F643" s="61">
        <v>0.22500000000000001</v>
      </c>
      <c r="G643" s="61">
        <v>1.35E-2</v>
      </c>
      <c r="H643" s="61">
        <v>2.58</v>
      </c>
      <c r="I643" s="3" t="s">
        <v>1145</v>
      </c>
      <c r="J643" s="198"/>
    </row>
    <row r="644" spans="1:10" ht="13.5" customHeight="1">
      <c r="A644" s="316" t="str">
        <f t="shared" si="8"/>
        <v>貨3軽BKF</v>
      </c>
      <c r="B644" s="61" t="s">
        <v>1577</v>
      </c>
      <c r="C644" s="61" t="s">
        <v>1578</v>
      </c>
      <c r="D644" s="61" t="s">
        <v>318</v>
      </c>
      <c r="E644" s="61" t="s">
        <v>1552</v>
      </c>
      <c r="F644" s="61">
        <v>0.22500000000000001</v>
      </c>
      <c r="G644" s="61">
        <v>1.35E-2</v>
      </c>
      <c r="H644" s="61">
        <v>2.58</v>
      </c>
      <c r="I644" s="3" t="s">
        <v>1765</v>
      </c>
      <c r="J644" s="198"/>
    </row>
    <row r="645" spans="1:10" ht="13.5" customHeight="1">
      <c r="A645" s="316" t="str">
        <f t="shared" si="8"/>
        <v>貨3軽CJF</v>
      </c>
      <c r="B645" s="61" t="s">
        <v>1577</v>
      </c>
      <c r="C645" s="61" t="s">
        <v>1578</v>
      </c>
      <c r="D645" s="61" t="s">
        <v>318</v>
      </c>
      <c r="E645" s="61" t="s">
        <v>1553</v>
      </c>
      <c r="F645" s="61">
        <v>0.125</v>
      </c>
      <c r="G645" s="61">
        <v>7.4999999999999997E-3</v>
      </c>
      <c r="H645" s="61">
        <v>2.58</v>
      </c>
      <c r="I645" s="3" t="s">
        <v>1145</v>
      </c>
      <c r="J645" s="198"/>
    </row>
    <row r="646" spans="1:10" ht="13.5" customHeight="1">
      <c r="A646" s="316" t="str">
        <f t="shared" si="8"/>
        <v>貨3軽CKF</v>
      </c>
      <c r="B646" s="61" t="s">
        <v>1577</v>
      </c>
      <c r="C646" s="61" t="s">
        <v>1578</v>
      </c>
      <c r="D646" s="61" t="s">
        <v>318</v>
      </c>
      <c r="E646" s="61" t="s">
        <v>1554</v>
      </c>
      <c r="F646" s="61">
        <v>0.125</v>
      </c>
      <c r="G646" s="61">
        <v>7.4999999999999997E-3</v>
      </c>
      <c r="H646" s="61">
        <v>2.58</v>
      </c>
      <c r="I646" s="3" t="s">
        <v>1765</v>
      </c>
      <c r="J646" s="198"/>
    </row>
    <row r="647" spans="1:10" ht="13.5" customHeight="1">
      <c r="A647" s="316" t="str">
        <f t="shared" si="8"/>
        <v>貨3軽DJF</v>
      </c>
      <c r="B647" s="61" t="s">
        <v>1577</v>
      </c>
      <c r="C647" s="61" t="s">
        <v>1578</v>
      </c>
      <c r="D647" s="61" t="s">
        <v>318</v>
      </c>
      <c r="E647" s="61" t="s">
        <v>1555</v>
      </c>
      <c r="F647" s="61">
        <v>6.25E-2</v>
      </c>
      <c r="G647" s="61">
        <v>3.7499999999999999E-3</v>
      </c>
      <c r="H647" s="61">
        <v>2.58</v>
      </c>
      <c r="I647" s="3" t="s">
        <v>1145</v>
      </c>
      <c r="J647" s="198"/>
    </row>
    <row r="648" spans="1:10" ht="13.5" customHeight="1">
      <c r="A648" s="316" t="str">
        <f t="shared" si="8"/>
        <v>貨3軽DKF</v>
      </c>
      <c r="B648" s="61" t="s">
        <v>1577</v>
      </c>
      <c r="C648" s="61" t="s">
        <v>1578</v>
      </c>
      <c r="D648" s="61" t="s">
        <v>318</v>
      </c>
      <c r="E648" s="61" t="s">
        <v>1556</v>
      </c>
      <c r="F648" s="61">
        <v>6.25E-2</v>
      </c>
      <c r="G648" s="61">
        <v>3.7499999999999999E-3</v>
      </c>
      <c r="H648" s="61">
        <v>2.58</v>
      </c>
      <c r="I648" s="3" t="s">
        <v>1765</v>
      </c>
      <c r="J648" s="198"/>
    </row>
    <row r="649" spans="1:10" ht="13.5" customHeight="1">
      <c r="A649" s="316" t="str">
        <f t="shared" si="8"/>
        <v>貨3軽NCF</v>
      </c>
      <c r="B649" s="61" t="s">
        <v>1577</v>
      </c>
      <c r="C649" s="61" t="s">
        <v>1578</v>
      </c>
      <c r="D649" s="61" t="s">
        <v>318</v>
      </c>
      <c r="E649" s="61" t="s">
        <v>1557</v>
      </c>
      <c r="F649" s="61">
        <v>0.22500000000000001</v>
      </c>
      <c r="G649" s="61">
        <v>1.4999999999999999E-2</v>
      </c>
      <c r="H649" s="61">
        <v>2.58</v>
      </c>
      <c r="I649" s="3" t="s">
        <v>1145</v>
      </c>
      <c r="J649" s="198"/>
    </row>
    <row r="650" spans="1:10" ht="13.5" customHeight="1">
      <c r="A650" s="316" t="str">
        <f t="shared" si="8"/>
        <v>貨3軽NDF</v>
      </c>
      <c r="B650" s="61" t="s">
        <v>1577</v>
      </c>
      <c r="C650" s="61" t="s">
        <v>1578</v>
      </c>
      <c r="D650" s="61" t="s">
        <v>318</v>
      </c>
      <c r="E650" s="61" t="s">
        <v>1558</v>
      </c>
      <c r="F650" s="61">
        <v>0.22500000000000001</v>
      </c>
      <c r="G650" s="61">
        <v>1.4999999999999999E-2</v>
      </c>
      <c r="H650" s="61">
        <v>2.58</v>
      </c>
      <c r="I650" s="3" t="s">
        <v>1765</v>
      </c>
      <c r="J650" s="198"/>
    </row>
    <row r="651" spans="1:10" ht="13.5" customHeight="1">
      <c r="A651" s="316" t="str">
        <f t="shared" si="8"/>
        <v>貨3軽NJF</v>
      </c>
      <c r="B651" s="61" t="s">
        <v>1577</v>
      </c>
      <c r="C651" s="61" t="s">
        <v>1578</v>
      </c>
      <c r="D651" s="61" t="s">
        <v>318</v>
      </c>
      <c r="E651" s="61" t="s">
        <v>1559</v>
      </c>
      <c r="F651" s="61">
        <v>0.22500000000000001</v>
      </c>
      <c r="G651" s="61">
        <v>1.4999999999999999E-2</v>
      </c>
      <c r="H651" s="61">
        <v>2.58</v>
      </c>
      <c r="I651" s="3" t="s">
        <v>1145</v>
      </c>
      <c r="J651" s="198"/>
    </row>
    <row r="652" spans="1:10" ht="13.5" customHeight="1">
      <c r="A652" s="316" t="str">
        <f t="shared" si="8"/>
        <v>貨3軽NKF</v>
      </c>
      <c r="B652" s="61" t="s">
        <v>1577</v>
      </c>
      <c r="C652" s="61" t="s">
        <v>1578</v>
      </c>
      <c r="D652" s="61" t="s">
        <v>318</v>
      </c>
      <c r="E652" s="61" t="s">
        <v>1560</v>
      </c>
      <c r="F652" s="61">
        <v>0.22500000000000001</v>
      </c>
      <c r="G652" s="61">
        <v>1.4999999999999999E-2</v>
      </c>
      <c r="H652" s="61">
        <v>2.58</v>
      </c>
      <c r="I652" s="3" t="s">
        <v>1765</v>
      </c>
      <c r="J652" s="198"/>
    </row>
    <row r="653" spans="1:10" ht="13.5" customHeight="1">
      <c r="A653" s="316" t="str">
        <f t="shared" si="8"/>
        <v>貨3軽PCF</v>
      </c>
      <c r="B653" s="61" t="s">
        <v>1577</v>
      </c>
      <c r="C653" s="61" t="s">
        <v>1578</v>
      </c>
      <c r="D653" s="61" t="s">
        <v>318</v>
      </c>
      <c r="E653" s="61" t="s">
        <v>1561</v>
      </c>
      <c r="F653" s="61">
        <v>0.25</v>
      </c>
      <c r="G653" s="61">
        <v>1.35E-2</v>
      </c>
      <c r="H653" s="61">
        <v>2.58</v>
      </c>
      <c r="I653" s="3" t="s">
        <v>1145</v>
      </c>
      <c r="J653" s="198"/>
    </row>
    <row r="654" spans="1:10" ht="13.5" customHeight="1">
      <c r="A654" s="316" t="str">
        <f t="shared" si="8"/>
        <v>貨3軽PDF</v>
      </c>
      <c r="B654" s="61" t="s">
        <v>1577</v>
      </c>
      <c r="C654" s="61" t="s">
        <v>1578</v>
      </c>
      <c r="D654" s="61" t="s">
        <v>318</v>
      </c>
      <c r="E654" s="61" t="s">
        <v>1562</v>
      </c>
      <c r="F654" s="61">
        <v>0.25</v>
      </c>
      <c r="G654" s="61">
        <v>1.35E-2</v>
      </c>
      <c r="H654" s="61">
        <v>2.58</v>
      </c>
      <c r="I654" s="3" t="s">
        <v>1765</v>
      </c>
      <c r="J654" s="198"/>
    </row>
    <row r="655" spans="1:10" ht="13.5" customHeight="1">
      <c r="A655" s="316" t="str">
        <f t="shared" si="8"/>
        <v>貨3軽PJF</v>
      </c>
      <c r="B655" s="61" t="s">
        <v>1577</v>
      </c>
      <c r="C655" s="61" t="s">
        <v>1578</v>
      </c>
      <c r="D655" s="61" t="s">
        <v>318</v>
      </c>
      <c r="E655" s="61" t="s">
        <v>1563</v>
      </c>
      <c r="F655" s="61">
        <v>0.25</v>
      </c>
      <c r="G655" s="61">
        <v>1.35E-2</v>
      </c>
      <c r="H655" s="61">
        <v>2.58</v>
      </c>
      <c r="I655" s="3" t="s">
        <v>1145</v>
      </c>
      <c r="J655" s="198"/>
    </row>
    <row r="656" spans="1:10" ht="13.5" customHeight="1">
      <c r="A656" s="316" t="str">
        <f t="shared" si="8"/>
        <v>貨3軽PKF</v>
      </c>
      <c r="B656" s="61" t="s">
        <v>1577</v>
      </c>
      <c r="C656" s="61" t="s">
        <v>1578</v>
      </c>
      <c r="D656" s="61" t="s">
        <v>318</v>
      </c>
      <c r="E656" s="61" t="s">
        <v>1564</v>
      </c>
      <c r="F656" s="61">
        <v>0.25</v>
      </c>
      <c r="G656" s="61">
        <v>1.35E-2</v>
      </c>
      <c r="H656" s="61">
        <v>2.58</v>
      </c>
      <c r="I656" s="3" t="s">
        <v>1765</v>
      </c>
      <c r="J656" s="198"/>
    </row>
    <row r="657" spans="1:10" ht="13.5" customHeight="1">
      <c r="A657" s="316" t="str">
        <f t="shared" si="8"/>
        <v>貨3軽LKF</v>
      </c>
      <c r="B657" s="61" t="s">
        <v>1577</v>
      </c>
      <c r="C657" s="61" t="s">
        <v>1578</v>
      </c>
      <c r="D657" s="61" t="s">
        <v>697</v>
      </c>
      <c r="E657" s="61" t="s">
        <v>1579</v>
      </c>
      <c r="F657" s="61">
        <v>0.15</v>
      </c>
      <c r="G657" s="61">
        <v>7.0000000000000001E-3</v>
      </c>
      <c r="H657" s="61">
        <v>2.58</v>
      </c>
      <c r="I657" s="3" t="s">
        <v>1762</v>
      </c>
      <c r="J657" s="198"/>
    </row>
    <row r="658" spans="1:10" ht="13.5" customHeight="1">
      <c r="A658" s="316" t="str">
        <f t="shared" si="8"/>
        <v>貨3軽LPF</v>
      </c>
      <c r="B658" s="61" t="s">
        <v>1577</v>
      </c>
      <c r="C658" s="61" t="s">
        <v>1578</v>
      </c>
      <c r="D658" s="61" t="s">
        <v>697</v>
      </c>
      <c r="E658" s="61" t="s">
        <v>1580</v>
      </c>
      <c r="F658" s="61">
        <v>0.15</v>
      </c>
      <c r="G658" s="61">
        <v>7.0000000000000001E-3</v>
      </c>
      <c r="H658" s="61">
        <v>2.58</v>
      </c>
      <c r="I658" s="3" t="s">
        <v>1762</v>
      </c>
      <c r="J658" s="198"/>
    </row>
    <row r="659" spans="1:10" ht="13.5" customHeight="1">
      <c r="A659" s="316" t="str">
        <f t="shared" si="8"/>
        <v>貨3軽LRF</v>
      </c>
      <c r="B659" s="61" t="s">
        <v>1577</v>
      </c>
      <c r="C659" s="61" t="s">
        <v>1578</v>
      </c>
      <c r="D659" s="61" t="s">
        <v>697</v>
      </c>
      <c r="E659" s="61" t="s">
        <v>1581</v>
      </c>
      <c r="F659" s="61">
        <v>0.15</v>
      </c>
      <c r="G659" s="61">
        <v>7.0000000000000001E-3</v>
      </c>
      <c r="H659" s="61">
        <v>2.58</v>
      </c>
      <c r="I659" s="3" t="s">
        <v>1762</v>
      </c>
      <c r="J659" s="198"/>
    </row>
    <row r="660" spans="1:10" ht="13.5" customHeight="1">
      <c r="A660" s="316" t="str">
        <f t="shared" si="8"/>
        <v>貨3軽LJF</v>
      </c>
      <c r="B660" s="61" t="s">
        <v>1577</v>
      </c>
      <c r="C660" s="61" t="s">
        <v>1578</v>
      </c>
      <c r="D660" s="61" t="s">
        <v>697</v>
      </c>
      <c r="E660" s="61" t="s">
        <v>1582</v>
      </c>
      <c r="F660" s="61">
        <v>7.4999999999999997E-2</v>
      </c>
      <c r="G660" s="61">
        <v>3.5000000000000001E-3</v>
      </c>
      <c r="H660" s="61">
        <v>2.58</v>
      </c>
      <c r="I660" s="3" t="s">
        <v>1145</v>
      </c>
      <c r="J660" s="198"/>
    </row>
    <row r="661" spans="1:10" ht="13.5" customHeight="1">
      <c r="A661" s="316" t="str">
        <f t="shared" si="8"/>
        <v>貨3軽LNF</v>
      </c>
      <c r="B661" s="61" t="s">
        <v>1577</v>
      </c>
      <c r="C661" s="61" t="s">
        <v>1578</v>
      </c>
      <c r="D661" s="61" t="s">
        <v>697</v>
      </c>
      <c r="E661" s="61" t="s">
        <v>1583</v>
      </c>
      <c r="F661" s="61">
        <v>7.4999999999999997E-2</v>
      </c>
      <c r="G661" s="61">
        <v>3.5000000000000001E-3</v>
      </c>
      <c r="H661" s="61">
        <v>2.58</v>
      </c>
      <c r="I661" s="3" t="s">
        <v>1145</v>
      </c>
      <c r="J661" s="198"/>
    </row>
    <row r="662" spans="1:10" ht="13.5" customHeight="1">
      <c r="A662" s="316" t="str">
        <f t="shared" si="8"/>
        <v>貨3軽LQF</v>
      </c>
      <c r="B662" s="61" t="s">
        <v>1577</v>
      </c>
      <c r="C662" s="61" t="s">
        <v>1578</v>
      </c>
      <c r="D662" s="61" t="s">
        <v>697</v>
      </c>
      <c r="E662" s="61" t="s">
        <v>1584</v>
      </c>
      <c r="F662" s="61">
        <v>7.4999999999999997E-2</v>
      </c>
      <c r="G662" s="61">
        <v>3.5000000000000001E-3</v>
      </c>
      <c r="H662" s="61">
        <v>2.58</v>
      </c>
      <c r="I662" s="3" t="s">
        <v>1145</v>
      </c>
      <c r="J662" s="198"/>
    </row>
    <row r="663" spans="1:10" ht="13.5" customHeight="1">
      <c r="A663" s="316" t="str">
        <f t="shared" si="8"/>
        <v>貨3軽MKF</v>
      </c>
      <c r="B663" s="61" t="s">
        <v>1577</v>
      </c>
      <c r="C663" s="61" t="s">
        <v>1578</v>
      </c>
      <c r="D663" s="61" t="s">
        <v>697</v>
      </c>
      <c r="E663" s="61" t="s">
        <v>1585</v>
      </c>
      <c r="F663" s="61">
        <v>7.4999999999999997E-2</v>
      </c>
      <c r="G663" s="61">
        <v>3.5000000000000001E-3</v>
      </c>
      <c r="H663" s="61">
        <v>2.58</v>
      </c>
      <c r="I663" s="3" t="s">
        <v>1762</v>
      </c>
      <c r="J663" s="198"/>
    </row>
    <row r="664" spans="1:10" ht="13.5" customHeight="1">
      <c r="A664" s="316" t="str">
        <f t="shared" si="8"/>
        <v>貨3軽MPF</v>
      </c>
      <c r="B664" s="61" t="s">
        <v>1577</v>
      </c>
      <c r="C664" s="61" t="s">
        <v>1578</v>
      </c>
      <c r="D664" s="61" t="s">
        <v>697</v>
      </c>
      <c r="E664" s="61" t="s">
        <v>1586</v>
      </c>
      <c r="F664" s="61">
        <v>7.4999999999999997E-2</v>
      </c>
      <c r="G664" s="61">
        <v>3.5000000000000001E-3</v>
      </c>
      <c r="H664" s="61">
        <v>2.58</v>
      </c>
      <c r="I664" s="3" t="s">
        <v>1762</v>
      </c>
      <c r="J664" s="198"/>
    </row>
    <row r="665" spans="1:10" ht="13.5" customHeight="1">
      <c r="A665" s="316" t="str">
        <f t="shared" si="8"/>
        <v>貨3軽MRF</v>
      </c>
      <c r="B665" s="61" t="s">
        <v>1577</v>
      </c>
      <c r="C665" s="61" t="s">
        <v>1578</v>
      </c>
      <c r="D665" s="61" t="s">
        <v>697</v>
      </c>
      <c r="E665" s="61" t="s">
        <v>1587</v>
      </c>
      <c r="F665" s="61">
        <v>7.4999999999999997E-2</v>
      </c>
      <c r="G665" s="61">
        <v>3.5000000000000001E-3</v>
      </c>
      <c r="H665" s="61">
        <v>2.58</v>
      </c>
      <c r="I665" s="3" t="s">
        <v>1762</v>
      </c>
      <c r="J665" s="198"/>
    </row>
    <row r="666" spans="1:10" ht="13.5" customHeight="1">
      <c r="A666" s="316" t="str">
        <f t="shared" si="8"/>
        <v>貨3軽MJF</v>
      </c>
      <c r="B666" s="61" t="s">
        <v>1577</v>
      </c>
      <c r="C666" s="61" t="s">
        <v>1578</v>
      </c>
      <c r="D666" s="61" t="s">
        <v>697</v>
      </c>
      <c r="E666" s="61" t="s">
        <v>1588</v>
      </c>
      <c r="F666" s="61">
        <v>7.4999999999999997E-2</v>
      </c>
      <c r="G666" s="61">
        <v>3.5000000000000001E-3</v>
      </c>
      <c r="H666" s="61">
        <v>2.58</v>
      </c>
      <c r="I666" s="3" t="s">
        <v>1145</v>
      </c>
      <c r="J666" s="198"/>
    </row>
    <row r="667" spans="1:10" ht="13.5" customHeight="1">
      <c r="A667" s="316" t="str">
        <f t="shared" si="8"/>
        <v>貨3軽MNF</v>
      </c>
      <c r="B667" s="61" t="s">
        <v>1577</v>
      </c>
      <c r="C667" s="61" t="s">
        <v>1578</v>
      </c>
      <c r="D667" s="61" t="s">
        <v>697</v>
      </c>
      <c r="E667" s="61" t="s">
        <v>1589</v>
      </c>
      <c r="F667" s="61">
        <v>7.4999999999999997E-2</v>
      </c>
      <c r="G667" s="61">
        <v>3.5000000000000001E-3</v>
      </c>
      <c r="H667" s="61">
        <v>2.58</v>
      </c>
      <c r="I667" s="3" t="s">
        <v>1145</v>
      </c>
      <c r="J667" s="198"/>
    </row>
    <row r="668" spans="1:10" ht="13.5" customHeight="1">
      <c r="A668" s="316" t="str">
        <f t="shared" si="8"/>
        <v>貨3軽MQF</v>
      </c>
      <c r="B668" s="61" t="s">
        <v>1577</v>
      </c>
      <c r="C668" s="61" t="s">
        <v>1578</v>
      </c>
      <c r="D668" s="61" t="s">
        <v>697</v>
      </c>
      <c r="E668" s="61" t="s">
        <v>1590</v>
      </c>
      <c r="F668" s="61">
        <v>7.4999999999999997E-2</v>
      </c>
      <c r="G668" s="61">
        <v>3.5000000000000001E-3</v>
      </c>
      <c r="H668" s="61">
        <v>2.58</v>
      </c>
      <c r="I668" s="3" t="s">
        <v>1145</v>
      </c>
      <c r="J668" s="198"/>
    </row>
    <row r="669" spans="1:10" ht="13.5" customHeight="1">
      <c r="A669" s="316" t="str">
        <f t="shared" si="8"/>
        <v>貨3軽RKF</v>
      </c>
      <c r="B669" s="61" t="s">
        <v>1577</v>
      </c>
      <c r="C669" s="61" t="s">
        <v>1578</v>
      </c>
      <c r="D669" s="61" t="s">
        <v>697</v>
      </c>
      <c r="E669" s="61" t="s">
        <v>1591</v>
      </c>
      <c r="F669" s="61">
        <v>3.7499999999999999E-2</v>
      </c>
      <c r="G669" s="61">
        <v>1.75E-3</v>
      </c>
      <c r="H669" s="61">
        <v>2.58</v>
      </c>
      <c r="I669" s="3" t="s">
        <v>1762</v>
      </c>
      <c r="J669" s="198"/>
    </row>
    <row r="670" spans="1:10" ht="13.5" customHeight="1">
      <c r="A670" s="316" t="str">
        <f t="shared" si="8"/>
        <v>貨3軽RPF</v>
      </c>
      <c r="B670" s="61" t="s">
        <v>1577</v>
      </c>
      <c r="C670" s="61" t="s">
        <v>1578</v>
      </c>
      <c r="D670" s="61" t="s">
        <v>697</v>
      </c>
      <c r="E670" s="61" t="s">
        <v>1592</v>
      </c>
      <c r="F670" s="61">
        <v>3.7499999999999999E-2</v>
      </c>
      <c r="G670" s="61">
        <v>1.75E-3</v>
      </c>
      <c r="H670" s="61">
        <v>2.58</v>
      </c>
      <c r="I670" s="3" t="s">
        <v>1762</v>
      </c>
      <c r="J670" s="198"/>
    </row>
    <row r="671" spans="1:10" ht="13.5" customHeight="1">
      <c r="A671" s="316" t="str">
        <f t="shared" si="8"/>
        <v>貨3軽RRF</v>
      </c>
      <c r="B671" s="61" t="s">
        <v>1577</v>
      </c>
      <c r="C671" s="61" t="s">
        <v>1578</v>
      </c>
      <c r="D671" s="61" t="s">
        <v>697</v>
      </c>
      <c r="E671" s="61" t="s">
        <v>1593</v>
      </c>
      <c r="F671" s="61">
        <v>3.7499999999999999E-2</v>
      </c>
      <c r="G671" s="61">
        <v>1.75E-3</v>
      </c>
      <c r="H671" s="61">
        <v>2.58</v>
      </c>
      <c r="I671" s="3" t="s">
        <v>1762</v>
      </c>
      <c r="J671" s="198"/>
    </row>
    <row r="672" spans="1:10" ht="13.5" customHeight="1">
      <c r="A672" s="316" t="str">
        <f t="shared" si="8"/>
        <v>貨3軽RJF</v>
      </c>
      <c r="B672" s="61" t="s">
        <v>1577</v>
      </c>
      <c r="C672" s="61" t="s">
        <v>1578</v>
      </c>
      <c r="D672" s="61" t="s">
        <v>697</v>
      </c>
      <c r="E672" s="61" t="s">
        <v>1594</v>
      </c>
      <c r="F672" s="61">
        <v>3.7499999999999999E-2</v>
      </c>
      <c r="G672" s="61">
        <v>1.75E-3</v>
      </c>
      <c r="H672" s="61">
        <v>2.58</v>
      </c>
      <c r="I672" s="3" t="s">
        <v>1145</v>
      </c>
      <c r="J672" s="198"/>
    </row>
    <row r="673" spans="1:10" ht="13.5" customHeight="1">
      <c r="A673" s="316" t="str">
        <f t="shared" si="8"/>
        <v>貨3軽RNF</v>
      </c>
      <c r="B673" s="61" t="s">
        <v>1577</v>
      </c>
      <c r="C673" s="61" t="s">
        <v>1578</v>
      </c>
      <c r="D673" s="61" t="s">
        <v>697</v>
      </c>
      <c r="E673" s="61" t="s">
        <v>1595</v>
      </c>
      <c r="F673" s="61">
        <v>3.7499999999999999E-2</v>
      </c>
      <c r="G673" s="61">
        <v>1.75E-3</v>
      </c>
      <c r="H673" s="61">
        <v>2.58</v>
      </c>
      <c r="I673" s="3" t="s">
        <v>1145</v>
      </c>
      <c r="J673" s="198"/>
    </row>
    <row r="674" spans="1:10" ht="13.5" customHeight="1">
      <c r="A674" s="316" t="str">
        <f t="shared" si="8"/>
        <v>貨3軽RQF</v>
      </c>
      <c r="B674" s="61" t="s">
        <v>1577</v>
      </c>
      <c r="C674" s="61" t="s">
        <v>1578</v>
      </c>
      <c r="D674" s="61" t="s">
        <v>697</v>
      </c>
      <c r="E674" s="61" t="s">
        <v>1596</v>
      </c>
      <c r="F674" s="61">
        <v>3.7499999999999999E-2</v>
      </c>
      <c r="G674" s="61">
        <v>1.75E-3</v>
      </c>
      <c r="H674" s="61">
        <v>2.58</v>
      </c>
      <c r="I674" s="3" t="s">
        <v>1145</v>
      </c>
      <c r="J674" s="198"/>
    </row>
    <row r="675" spans="1:10" ht="13.5" customHeight="1">
      <c r="A675" s="316" t="str">
        <f t="shared" si="8"/>
        <v>貨3軽QKF</v>
      </c>
      <c r="B675" s="61" t="s">
        <v>1577</v>
      </c>
      <c r="C675" s="61" t="s">
        <v>1578</v>
      </c>
      <c r="D675" s="61" t="s">
        <v>697</v>
      </c>
      <c r="E675" s="61" t="s">
        <v>1597</v>
      </c>
      <c r="F675" s="61">
        <v>0.13500000000000001</v>
      </c>
      <c r="G675" s="61">
        <v>6.3E-3</v>
      </c>
      <c r="H675" s="61">
        <v>2.58</v>
      </c>
      <c r="I675" s="3" t="s">
        <v>1762</v>
      </c>
      <c r="J675" s="198"/>
    </row>
    <row r="676" spans="1:10" ht="13.5" customHeight="1">
      <c r="A676" s="316" t="str">
        <f t="shared" si="8"/>
        <v>貨3軽QPF</v>
      </c>
      <c r="B676" s="61" t="s">
        <v>1577</v>
      </c>
      <c r="C676" s="61" t="s">
        <v>1578</v>
      </c>
      <c r="D676" s="61" t="s">
        <v>697</v>
      </c>
      <c r="E676" s="61" t="s">
        <v>1598</v>
      </c>
      <c r="F676" s="61">
        <v>0.13500000000000001</v>
      </c>
      <c r="G676" s="61">
        <v>6.3E-3</v>
      </c>
      <c r="H676" s="61">
        <v>2.58</v>
      </c>
      <c r="I676" s="3" t="s">
        <v>1762</v>
      </c>
      <c r="J676" s="198"/>
    </row>
    <row r="677" spans="1:10" ht="13.5" customHeight="1">
      <c r="A677" s="316" t="str">
        <f t="shared" si="8"/>
        <v>貨3軽QRF</v>
      </c>
      <c r="B677" s="61" t="s">
        <v>1577</v>
      </c>
      <c r="C677" s="61" t="s">
        <v>1578</v>
      </c>
      <c r="D677" s="61" t="s">
        <v>697</v>
      </c>
      <c r="E677" s="61" t="s">
        <v>1599</v>
      </c>
      <c r="F677" s="61">
        <v>0.13500000000000001</v>
      </c>
      <c r="G677" s="61">
        <v>6.3E-3</v>
      </c>
      <c r="H677" s="61">
        <v>2.58</v>
      </c>
      <c r="I677" s="3" t="s">
        <v>1762</v>
      </c>
      <c r="J677" s="198"/>
    </row>
    <row r="678" spans="1:10" ht="13.5" customHeight="1">
      <c r="A678" s="316" t="str">
        <f t="shared" si="8"/>
        <v>貨3軽QJF</v>
      </c>
      <c r="B678" s="61" t="s">
        <v>1577</v>
      </c>
      <c r="C678" s="61" t="s">
        <v>1578</v>
      </c>
      <c r="D678" s="61" t="s">
        <v>697</v>
      </c>
      <c r="E678" s="61" t="s">
        <v>1600</v>
      </c>
      <c r="F678" s="61">
        <v>0.13500000000000001</v>
      </c>
      <c r="G678" s="61">
        <v>6.3E-3</v>
      </c>
      <c r="H678" s="61">
        <v>2.58</v>
      </c>
      <c r="I678" s="3" t="s">
        <v>1145</v>
      </c>
      <c r="J678" s="198"/>
    </row>
    <row r="679" spans="1:10" ht="13.5" customHeight="1">
      <c r="A679" s="316" t="str">
        <f t="shared" si="8"/>
        <v>貨3軽QNF</v>
      </c>
      <c r="B679" s="61" t="s">
        <v>1577</v>
      </c>
      <c r="C679" s="61" t="s">
        <v>1578</v>
      </c>
      <c r="D679" s="61" t="s">
        <v>697</v>
      </c>
      <c r="E679" s="61" t="s">
        <v>1601</v>
      </c>
      <c r="F679" s="61">
        <v>0.13500000000000001</v>
      </c>
      <c r="G679" s="61">
        <v>6.3E-3</v>
      </c>
      <c r="H679" s="61">
        <v>2.58</v>
      </c>
      <c r="I679" s="3" t="s">
        <v>1145</v>
      </c>
      <c r="J679" s="198"/>
    </row>
    <row r="680" spans="1:10" ht="13.5" customHeight="1">
      <c r="A680" s="316" t="str">
        <f t="shared" si="8"/>
        <v>貨3軽QQF</v>
      </c>
      <c r="B680" s="61" t="s">
        <v>1577</v>
      </c>
      <c r="C680" s="61" t="s">
        <v>1578</v>
      </c>
      <c r="D680" s="61" t="s">
        <v>697</v>
      </c>
      <c r="E680" s="61" t="s">
        <v>1602</v>
      </c>
      <c r="F680" s="61">
        <v>0.13500000000000001</v>
      </c>
      <c r="G680" s="61">
        <v>6.3E-3</v>
      </c>
      <c r="H680" s="61">
        <v>2.58</v>
      </c>
      <c r="I680" s="3" t="s">
        <v>1145</v>
      </c>
      <c r="J680" s="198"/>
    </row>
    <row r="681" spans="1:10">
      <c r="A681" s="215" t="str">
        <f t="shared" si="8"/>
        <v>貨4軽-</v>
      </c>
      <c r="B681" s="61" t="s">
        <v>1252</v>
      </c>
      <c r="C681" s="61" t="s">
        <v>1253</v>
      </c>
      <c r="D681" s="61" t="s">
        <v>210</v>
      </c>
      <c r="E681" s="61" t="s">
        <v>209</v>
      </c>
      <c r="F681" s="61">
        <v>0.9</v>
      </c>
      <c r="G681" s="61">
        <v>6.5000000000000002E-2</v>
      </c>
      <c r="H681" s="61">
        <v>2.58</v>
      </c>
      <c r="I681" s="3" t="s">
        <v>1760</v>
      </c>
      <c r="J681" s="198"/>
    </row>
    <row r="682" spans="1:10" ht="13.5" customHeight="1">
      <c r="A682" s="215" t="str">
        <f t="shared" si="8"/>
        <v>貨4軽K</v>
      </c>
      <c r="B682" s="61" t="s">
        <v>1252</v>
      </c>
      <c r="C682" s="61" t="s">
        <v>1253</v>
      </c>
      <c r="D682" s="61" t="s">
        <v>213</v>
      </c>
      <c r="E682" s="61" t="s">
        <v>399</v>
      </c>
      <c r="F682" s="61">
        <v>0.75</v>
      </c>
      <c r="G682" s="61">
        <v>6.5000000000000002E-2</v>
      </c>
      <c r="H682" s="61">
        <v>2.58</v>
      </c>
      <c r="I682" s="3" t="s">
        <v>1760</v>
      </c>
      <c r="J682" s="198"/>
    </row>
    <row r="683" spans="1:10">
      <c r="A683" s="215" t="str">
        <f t="shared" si="8"/>
        <v>貨4軽N</v>
      </c>
      <c r="B683" s="61" t="s">
        <v>1252</v>
      </c>
      <c r="C683" s="61" t="s">
        <v>1253</v>
      </c>
      <c r="D683" s="61" t="s">
        <v>401</v>
      </c>
      <c r="E683" s="61" t="s">
        <v>530</v>
      </c>
      <c r="F683" s="61">
        <v>0.65</v>
      </c>
      <c r="G683" s="61">
        <v>6.5000000000000002E-2</v>
      </c>
      <c r="H683" s="61">
        <v>2.58</v>
      </c>
      <c r="I683" s="3" t="s">
        <v>1760</v>
      </c>
      <c r="J683" s="198"/>
    </row>
    <row r="684" spans="1:10" ht="13.5" customHeight="1">
      <c r="A684" s="215" t="str">
        <f t="shared" si="8"/>
        <v>貨4軽P</v>
      </c>
      <c r="B684" s="61" t="s">
        <v>1252</v>
      </c>
      <c r="C684" s="61" t="s">
        <v>1253</v>
      </c>
      <c r="D684" s="61" t="s">
        <v>401</v>
      </c>
      <c r="E684" s="61" t="s">
        <v>531</v>
      </c>
      <c r="F684" s="61">
        <v>0.65</v>
      </c>
      <c r="G684" s="61">
        <v>6.5000000000000002E-2</v>
      </c>
      <c r="H684" s="61">
        <v>2.58</v>
      </c>
      <c r="I684" s="3" t="s">
        <v>1760</v>
      </c>
      <c r="J684" s="198"/>
    </row>
    <row r="685" spans="1:10">
      <c r="A685" s="215" t="str">
        <f t="shared" si="8"/>
        <v>貨4軽U</v>
      </c>
      <c r="B685" s="61" t="s">
        <v>1252</v>
      </c>
      <c r="C685" s="61" t="s">
        <v>1253</v>
      </c>
      <c r="D685" s="61" t="s">
        <v>420</v>
      </c>
      <c r="E685" s="61" t="s">
        <v>241</v>
      </c>
      <c r="F685" s="61">
        <v>0.56000000000000005</v>
      </c>
      <c r="G685" s="61">
        <v>6.5000000000000002E-2</v>
      </c>
      <c r="H685" s="61">
        <v>2.58</v>
      </c>
      <c r="I685" s="3" t="s">
        <v>1760</v>
      </c>
      <c r="J685" s="198"/>
    </row>
    <row r="686" spans="1:10" ht="13.5" customHeight="1">
      <c r="A686" s="215" t="str">
        <f t="shared" si="8"/>
        <v>貨4軽W</v>
      </c>
      <c r="B686" s="61" t="s">
        <v>1252</v>
      </c>
      <c r="C686" s="61" t="s">
        <v>1253</v>
      </c>
      <c r="D686" s="61" t="s">
        <v>420</v>
      </c>
      <c r="E686" s="61" t="s">
        <v>263</v>
      </c>
      <c r="F686" s="61">
        <v>0.56000000000000005</v>
      </c>
      <c r="G686" s="61">
        <v>6.5000000000000002E-2</v>
      </c>
      <c r="H686" s="61">
        <v>2.58</v>
      </c>
      <c r="I686" s="3" t="s">
        <v>1760</v>
      </c>
      <c r="J686" s="198"/>
    </row>
    <row r="687" spans="1:10">
      <c r="A687" s="215" t="str">
        <f t="shared" si="8"/>
        <v>貨4軽KC</v>
      </c>
      <c r="B687" s="61" t="s">
        <v>1252</v>
      </c>
      <c r="C687" s="61" t="s">
        <v>1253</v>
      </c>
      <c r="D687" s="61" t="s">
        <v>426</v>
      </c>
      <c r="E687" s="61" t="s">
        <v>416</v>
      </c>
      <c r="F687" s="61">
        <v>0.46</v>
      </c>
      <c r="G687" s="61">
        <v>6.5000000000000002E-2</v>
      </c>
      <c r="H687" s="61">
        <v>2.58</v>
      </c>
      <c r="I687" s="3" t="s">
        <v>1760</v>
      </c>
      <c r="J687" s="198"/>
    </row>
    <row r="688" spans="1:10" ht="13.5" customHeight="1">
      <c r="A688" s="215" t="str">
        <f t="shared" si="8"/>
        <v>貨4軽KK</v>
      </c>
      <c r="B688" s="61" t="s">
        <v>1252</v>
      </c>
      <c r="C688" s="61" t="s">
        <v>1253</v>
      </c>
      <c r="D688" s="61" t="s">
        <v>421</v>
      </c>
      <c r="E688" s="61" t="s">
        <v>517</v>
      </c>
      <c r="F688" s="61">
        <v>0.35</v>
      </c>
      <c r="G688" s="61">
        <v>2.3E-2</v>
      </c>
      <c r="H688" s="61">
        <v>2.58</v>
      </c>
      <c r="I688" s="3" t="s">
        <v>1760</v>
      </c>
      <c r="J688" s="198"/>
    </row>
    <row r="689" spans="1:10">
      <c r="A689" s="215" t="str">
        <f t="shared" si="8"/>
        <v>貨4軽HF</v>
      </c>
      <c r="B689" s="61" t="s">
        <v>1252</v>
      </c>
      <c r="C689" s="61" t="s">
        <v>1253</v>
      </c>
      <c r="D689" s="61" t="s">
        <v>421</v>
      </c>
      <c r="E689" s="61" t="s">
        <v>504</v>
      </c>
      <c r="F689" s="61">
        <v>0.17499999999999999</v>
      </c>
      <c r="G689" s="61">
        <v>1.15E-2</v>
      </c>
      <c r="H689" s="61">
        <v>2.58</v>
      </c>
      <c r="I689" s="3" t="s">
        <v>1145</v>
      </c>
      <c r="J689" s="198"/>
    </row>
    <row r="690" spans="1:10">
      <c r="A690" s="215" t="str">
        <f t="shared" si="8"/>
        <v>貨4軽KL</v>
      </c>
      <c r="B690" s="61" t="s">
        <v>1252</v>
      </c>
      <c r="C690" s="61" t="s">
        <v>1253</v>
      </c>
      <c r="D690" s="61" t="s">
        <v>421</v>
      </c>
      <c r="E690" s="61" t="s">
        <v>518</v>
      </c>
      <c r="F690" s="61">
        <v>0.35</v>
      </c>
      <c r="G690" s="61">
        <v>2.3E-2</v>
      </c>
      <c r="H690" s="61">
        <v>2.58</v>
      </c>
      <c r="I690" s="3" t="s">
        <v>1760</v>
      </c>
      <c r="J690" s="198"/>
    </row>
    <row r="691" spans="1:10">
      <c r="A691" s="215" t="str">
        <f t="shared" si="8"/>
        <v>貨4軽HM</v>
      </c>
      <c r="B691" s="61" t="s">
        <v>1252</v>
      </c>
      <c r="C691" s="61" t="s">
        <v>1253</v>
      </c>
      <c r="D691" s="61" t="s">
        <v>421</v>
      </c>
      <c r="E691" s="61" t="s">
        <v>505</v>
      </c>
      <c r="F691" s="61">
        <v>0.17499999999999999</v>
      </c>
      <c r="G691" s="61">
        <v>1.15E-2</v>
      </c>
      <c r="H691" s="61">
        <v>2.58</v>
      </c>
      <c r="I691" s="3" t="s">
        <v>1145</v>
      </c>
      <c r="J691" s="198"/>
    </row>
    <row r="692" spans="1:10">
      <c r="A692" s="215" t="str">
        <f t="shared" si="8"/>
        <v>貨4軽DR</v>
      </c>
      <c r="B692" s="61" t="s">
        <v>1252</v>
      </c>
      <c r="C692" s="61" t="s">
        <v>1253</v>
      </c>
      <c r="D692" s="61" t="s">
        <v>1254</v>
      </c>
      <c r="E692" s="61" t="s">
        <v>868</v>
      </c>
      <c r="F692" s="61">
        <v>0.26250000000000001</v>
      </c>
      <c r="G692" s="61">
        <v>1.7250000000000001E-2</v>
      </c>
      <c r="H692" s="61">
        <v>2.58</v>
      </c>
      <c r="I692" s="3" t="s">
        <v>1760</v>
      </c>
      <c r="J692" s="198"/>
    </row>
    <row r="693" spans="1:10">
      <c r="A693" s="215" t="str">
        <f t="shared" si="8"/>
        <v>貨4軽WR</v>
      </c>
      <c r="B693" s="61" t="s">
        <v>1252</v>
      </c>
      <c r="C693" s="61" t="s">
        <v>1253</v>
      </c>
      <c r="D693" s="61" t="s">
        <v>1254</v>
      </c>
      <c r="E693" s="61" t="s">
        <v>912</v>
      </c>
      <c r="F693" s="61">
        <v>0.26250000000000001</v>
      </c>
      <c r="G693" s="61">
        <v>1.7250000000000001E-2</v>
      </c>
      <c r="H693" s="61">
        <v>2.58</v>
      </c>
      <c r="I693" s="3" t="s">
        <v>1145</v>
      </c>
      <c r="J693" s="198"/>
    </row>
    <row r="694" spans="1:10">
      <c r="A694" s="215" t="str">
        <f t="shared" si="8"/>
        <v>貨4軽DS</v>
      </c>
      <c r="B694" s="61" t="s">
        <v>1252</v>
      </c>
      <c r="C694" s="61" t="s">
        <v>1253</v>
      </c>
      <c r="D694" s="61" t="s">
        <v>1254</v>
      </c>
      <c r="E694" s="61" t="s">
        <v>869</v>
      </c>
      <c r="F694" s="61">
        <v>0.17499999999999999</v>
      </c>
      <c r="G694" s="61">
        <v>1.15E-2</v>
      </c>
      <c r="H694" s="61">
        <v>2.58</v>
      </c>
      <c r="I694" s="3" t="s">
        <v>1760</v>
      </c>
      <c r="J694" s="198"/>
    </row>
    <row r="695" spans="1:10">
      <c r="A695" s="215" t="str">
        <f t="shared" si="8"/>
        <v>貨4軽WS</v>
      </c>
      <c r="B695" s="61" t="s">
        <v>1252</v>
      </c>
      <c r="C695" s="61" t="s">
        <v>1253</v>
      </c>
      <c r="D695" s="61" t="s">
        <v>1254</v>
      </c>
      <c r="E695" s="61" t="s">
        <v>913</v>
      </c>
      <c r="F695" s="61">
        <v>0.17499999999999999</v>
      </c>
      <c r="G695" s="61">
        <v>1.15E-2</v>
      </c>
      <c r="H695" s="61">
        <v>2.58</v>
      </c>
      <c r="I695" s="3" t="s">
        <v>1145</v>
      </c>
      <c r="J695" s="198"/>
    </row>
    <row r="696" spans="1:10">
      <c r="A696" s="215" t="str">
        <f t="shared" si="8"/>
        <v>貨4軽DT</v>
      </c>
      <c r="B696" s="61" t="s">
        <v>1252</v>
      </c>
      <c r="C696" s="61" t="s">
        <v>1253</v>
      </c>
      <c r="D696" s="61" t="s">
        <v>1254</v>
      </c>
      <c r="E696" s="61" t="s">
        <v>870</v>
      </c>
      <c r="F696" s="61">
        <v>8.7499999999999994E-2</v>
      </c>
      <c r="G696" s="61">
        <v>5.7499999999999999E-3</v>
      </c>
      <c r="H696" s="61">
        <v>2.58</v>
      </c>
      <c r="I696" s="3" t="s">
        <v>1760</v>
      </c>
      <c r="J696" s="198"/>
    </row>
    <row r="697" spans="1:10">
      <c r="A697" s="215" t="str">
        <f t="shared" si="8"/>
        <v>貨4軽WT</v>
      </c>
      <c r="B697" s="61" t="s">
        <v>1252</v>
      </c>
      <c r="C697" s="61" t="s">
        <v>1253</v>
      </c>
      <c r="D697" s="61" t="s">
        <v>1254</v>
      </c>
      <c r="E697" s="61" t="s">
        <v>914</v>
      </c>
      <c r="F697" s="61">
        <v>8.7499999999999994E-2</v>
      </c>
      <c r="G697" s="61">
        <v>5.7499999999999999E-3</v>
      </c>
      <c r="H697" s="61">
        <v>2.58</v>
      </c>
      <c r="I697" s="3" t="s">
        <v>1145</v>
      </c>
      <c r="J697" s="198"/>
    </row>
    <row r="698" spans="1:10">
      <c r="A698" s="215" t="str">
        <f t="shared" si="8"/>
        <v>貨4軽DU</v>
      </c>
      <c r="B698" s="61" t="s">
        <v>1252</v>
      </c>
      <c r="C698" s="61" t="s">
        <v>1253</v>
      </c>
      <c r="D698" s="61" t="s">
        <v>1255</v>
      </c>
      <c r="E698" s="61" t="s">
        <v>871</v>
      </c>
      <c r="F698" s="61">
        <v>0.26250000000000001</v>
      </c>
      <c r="G698" s="61">
        <v>1.7250000000000001E-2</v>
      </c>
      <c r="H698" s="61">
        <v>2.58</v>
      </c>
      <c r="I698" s="3" t="s">
        <v>1760</v>
      </c>
      <c r="J698" s="198"/>
    </row>
    <row r="699" spans="1:10">
      <c r="A699" s="215" t="str">
        <f t="shared" si="8"/>
        <v>貨4軽WU</v>
      </c>
      <c r="B699" s="61" t="s">
        <v>1252</v>
      </c>
      <c r="C699" s="61" t="s">
        <v>1253</v>
      </c>
      <c r="D699" s="61" t="s">
        <v>1255</v>
      </c>
      <c r="E699" s="61" t="s">
        <v>915</v>
      </c>
      <c r="F699" s="61">
        <v>0.26250000000000001</v>
      </c>
      <c r="G699" s="61">
        <v>1.7250000000000001E-2</v>
      </c>
      <c r="H699" s="61">
        <v>2.58</v>
      </c>
      <c r="I699" s="3" t="s">
        <v>1145</v>
      </c>
      <c r="J699" s="198"/>
    </row>
    <row r="700" spans="1:10" ht="13.5" customHeight="1">
      <c r="A700" s="215" t="str">
        <f t="shared" si="8"/>
        <v>貨4軽DV</v>
      </c>
      <c r="B700" s="61" t="s">
        <v>1252</v>
      </c>
      <c r="C700" s="61" t="s">
        <v>1253</v>
      </c>
      <c r="D700" s="61" t="s">
        <v>1255</v>
      </c>
      <c r="E700" s="61" t="s">
        <v>872</v>
      </c>
      <c r="F700" s="61">
        <v>0.17499999999999999</v>
      </c>
      <c r="G700" s="61">
        <v>1.15E-2</v>
      </c>
      <c r="H700" s="61">
        <v>2.58</v>
      </c>
      <c r="I700" s="3" t="s">
        <v>1760</v>
      </c>
      <c r="J700" s="198"/>
    </row>
    <row r="701" spans="1:10">
      <c r="A701" s="215" t="str">
        <f t="shared" si="8"/>
        <v>貨4軽WV</v>
      </c>
      <c r="B701" s="61" t="s">
        <v>1252</v>
      </c>
      <c r="C701" s="61" t="s">
        <v>1253</v>
      </c>
      <c r="D701" s="61" t="s">
        <v>1255</v>
      </c>
      <c r="E701" s="61" t="s">
        <v>916</v>
      </c>
      <c r="F701" s="61">
        <v>0.17499999999999999</v>
      </c>
      <c r="G701" s="61">
        <v>1.15E-2</v>
      </c>
      <c r="H701" s="61">
        <v>2.58</v>
      </c>
      <c r="I701" s="3" t="s">
        <v>1145</v>
      </c>
      <c r="J701" s="198"/>
    </row>
    <row r="702" spans="1:10" ht="13.5" customHeight="1">
      <c r="A702" s="215" t="str">
        <f t="shared" si="8"/>
        <v>貨4軽DW</v>
      </c>
      <c r="B702" s="61" t="s">
        <v>1252</v>
      </c>
      <c r="C702" s="61" t="s">
        <v>1253</v>
      </c>
      <c r="D702" s="61" t="s">
        <v>1255</v>
      </c>
      <c r="E702" s="61" t="s">
        <v>873</v>
      </c>
      <c r="F702" s="61">
        <v>8.7499999999999994E-2</v>
      </c>
      <c r="G702" s="61">
        <v>5.7499999999999999E-3</v>
      </c>
      <c r="H702" s="61">
        <v>2.58</v>
      </c>
      <c r="I702" s="3" t="s">
        <v>1760</v>
      </c>
      <c r="J702" s="198"/>
    </row>
    <row r="703" spans="1:10">
      <c r="A703" s="215" t="str">
        <f t="shared" si="8"/>
        <v>貨4軽WW</v>
      </c>
      <c r="B703" s="61" t="s">
        <v>1252</v>
      </c>
      <c r="C703" s="61" t="s">
        <v>1253</v>
      </c>
      <c r="D703" s="61" t="s">
        <v>1255</v>
      </c>
      <c r="E703" s="61" t="s">
        <v>917</v>
      </c>
      <c r="F703" s="61">
        <v>8.7499999999999994E-2</v>
      </c>
      <c r="G703" s="61">
        <v>5.7499999999999999E-3</v>
      </c>
      <c r="H703" s="61">
        <v>2.58</v>
      </c>
      <c r="I703" s="3" t="s">
        <v>1145</v>
      </c>
      <c r="J703" s="198"/>
    </row>
    <row r="704" spans="1:10" ht="13.5" customHeight="1">
      <c r="A704" s="215" t="str">
        <f t="shared" si="8"/>
        <v>貨4軽KR</v>
      </c>
      <c r="B704" s="61" t="s">
        <v>1252</v>
      </c>
      <c r="C704" s="61" t="s">
        <v>1253</v>
      </c>
      <c r="D704" s="61" t="s">
        <v>422</v>
      </c>
      <c r="E704" s="61" t="s">
        <v>523</v>
      </c>
      <c r="F704" s="61">
        <v>0.26</v>
      </c>
      <c r="G704" s="61">
        <v>1.7000000000000001E-2</v>
      </c>
      <c r="H704" s="61">
        <v>2.58</v>
      </c>
      <c r="I704" s="3" t="s">
        <v>1760</v>
      </c>
      <c r="J704" s="198"/>
    </row>
    <row r="705" spans="1:10">
      <c r="A705" s="215" t="str">
        <f t="shared" si="8"/>
        <v>貨4軽HY</v>
      </c>
      <c r="B705" s="61" t="s">
        <v>1252</v>
      </c>
      <c r="C705" s="61" t="s">
        <v>1253</v>
      </c>
      <c r="D705" s="61" t="s">
        <v>422</v>
      </c>
      <c r="E705" s="61" t="s">
        <v>510</v>
      </c>
      <c r="F705" s="61">
        <v>0.13</v>
      </c>
      <c r="G705" s="61">
        <v>8.5000000000000006E-3</v>
      </c>
      <c r="H705" s="61">
        <v>2.58</v>
      </c>
      <c r="I705" s="3" t="s">
        <v>1145</v>
      </c>
      <c r="J705" s="198"/>
    </row>
    <row r="706" spans="1:10" ht="13.5" customHeight="1">
      <c r="A706" s="215" t="str">
        <f t="shared" si="8"/>
        <v>貨4軽KS</v>
      </c>
      <c r="B706" s="61" t="s">
        <v>1252</v>
      </c>
      <c r="C706" s="61" t="s">
        <v>1253</v>
      </c>
      <c r="D706" s="61" t="s">
        <v>422</v>
      </c>
      <c r="E706" s="61" t="s">
        <v>524</v>
      </c>
      <c r="F706" s="61">
        <v>0.26</v>
      </c>
      <c r="G706" s="61">
        <v>1.7000000000000001E-2</v>
      </c>
      <c r="H706" s="61">
        <v>2.58</v>
      </c>
      <c r="I706" s="3" t="s">
        <v>1760</v>
      </c>
      <c r="J706" s="198"/>
    </row>
    <row r="707" spans="1:10">
      <c r="A707" s="215" t="str">
        <f t="shared" si="8"/>
        <v>貨4軽HZ</v>
      </c>
      <c r="B707" s="61" t="s">
        <v>1252</v>
      </c>
      <c r="C707" s="61" t="s">
        <v>1253</v>
      </c>
      <c r="D707" s="61" t="s">
        <v>422</v>
      </c>
      <c r="E707" s="61" t="s">
        <v>511</v>
      </c>
      <c r="F707" s="61">
        <v>0.13</v>
      </c>
      <c r="G707" s="61">
        <v>8.5000000000000006E-3</v>
      </c>
      <c r="H707" s="61">
        <v>2.58</v>
      </c>
      <c r="I707" s="3" t="s">
        <v>1145</v>
      </c>
      <c r="J707" s="198"/>
    </row>
    <row r="708" spans="1:10" ht="13.5" customHeight="1">
      <c r="A708" s="215" t="str">
        <f t="shared" si="8"/>
        <v>貨4軽TL</v>
      </c>
      <c r="B708" s="61" t="s">
        <v>1252</v>
      </c>
      <c r="C708" s="61" t="s">
        <v>1253</v>
      </c>
      <c r="D708" s="61" t="s">
        <v>422</v>
      </c>
      <c r="E708" s="61" t="s">
        <v>239</v>
      </c>
      <c r="F708" s="61">
        <v>0.19500000000000001</v>
      </c>
      <c r="G708" s="61">
        <v>1.2750000000000001E-2</v>
      </c>
      <c r="H708" s="61">
        <v>2.58</v>
      </c>
      <c r="I708" s="3" t="s">
        <v>1760</v>
      </c>
      <c r="J708" s="198"/>
    </row>
    <row r="709" spans="1:10">
      <c r="A709" s="215" t="str">
        <f t="shared" si="8"/>
        <v>貨4軽XL</v>
      </c>
      <c r="B709" s="61" t="s">
        <v>1252</v>
      </c>
      <c r="C709" s="61" t="s">
        <v>1253</v>
      </c>
      <c r="D709" s="61" t="s">
        <v>422</v>
      </c>
      <c r="E709" s="61" t="s">
        <v>268</v>
      </c>
      <c r="F709" s="61">
        <v>0.19500000000000001</v>
      </c>
      <c r="G709" s="61">
        <v>1.2750000000000001E-2</v>
      </c>
      <c r="H709" s="61">
        <v>2.58</v>
      </c>
      <c r="I709" s="3" t="s">
        <v>1145</v>
      </c>
      <c r="J709" s="198"/>
    </row>
    <row r="710" spans="1:10" ht="13.5" customHeight="1">
      <c r="A710" s="215" t="str">
        <f t="shared" si="8"/>
        <v>貨4軽LL</v>
      </c>
      <c r="B710" s="61" t="s">
        <v>1252</v>
      </c>
      <c r="C710" s="61" t="s">
        <v>1253</v>
      </c>
      <c r="D710" s="61" t="s">
        <v>422</v>
      </c>
      <c r="E710" s="61" t="s">
        <v>528</v>
      </c>
      <c r="F710" s="61">
        <v>0.13</v>
      </c>
      <c r="G710" s="61">
        <v>8.5000000000000006E-3</v>
      </c>
      <c r="H710" s="61">
        <v>2.58</v>
      </c>
      <c r="I710" s="3" t="s">
        <v>1760</v>
      </c>
      <c r="J710" s="198"/>
    </row>
    <row r="711" spans="1:10">
      <c r="A711" s="215" t="str">
        <f t="shared" si="8"/>
        <v>貨4軽YL</v>
      </c>
      <c r="B711" s="61" t="s">
        <v>1252</v>
      </c>
      <c r="C711" s="61" t="s">
        <v>1253</v>
      </c>
      <c r="D711" s="61" t="s">
        <v>422</v>
      </c>
      <c r="E711" s="61" t="s">
        <v>274</v>
      </c>
      <c r="F711" s="61">
        <v>0.13</v>
      </c>
      <c r="G711" s="61">
        <v>8.5000000000000006E-3</v>
      </c>
      <c r="H711" s="61">
        <v>2.58</v>
      </c>
      <c r="I711" s="3" t="s">
        <v>1145</v>
      </c>
      <c r="J711" s="198"/>
    </row>
    <row r="712" spans="1:10">
      <c r="A712" s="215" t="str">
        <f t="shared" si="8"/>
        <v>貨4軽UL</v>
      </c>
      <c r="B712" s="61" t="s">
        <v>1252</v>
      </c>
      <c r="C712" s="61" t="s">
        <v>1253</v>
      </c>
      <c r="D712" s="61" t="s">
        <v>422</v>
      </c>
      <c r="E712" s="61" t="s">
        <v>245</v>
      </c>
      <c r="F712" s="61">
        <v>6.5000000000000002E-2</v>
      </c>
      <c r="G712" s="61">
        <v>4.2500000000000003E-3</v>
      </c>
      <c r="H712" s="61">
        <v>2.58</v>
      </c>
      <c r="I712" s="3" t="s">
        <v>1760</v>
      </c>
      <c r="J712" s="198"/>
    </row>
    <row r="713" spans="1:10">
      <c r="A713" s="215" t="str">
        <f t="shared" si="8"/>
        <v>貨4軽ZL</v>
      </c>
      <c r="B713" s="61" t="s">
        <v>1252</v>
      </c>
      <c r="C713" s="61" t="s">
        <v>1253</v>
      </c>
      <c r="D713" s="61" t="s">
        <v>422</v>
      </c>
      <c r="E713" s="61" t="s">
        <v>166</v>
      </c>
      <c r="F713" s="61">
        <v>6.5000000000000002E-2</v>
      </c>
      <c r="G713" s="61">
        <v>4.2500000000000003E-3</v>
      </c>
      <c r="H713" s="61">
        <v>2.58</v>
      </c>
      <c r="I713" s="3" t="s">
        <v>1145</v>
      </c>
      <c r="J713" s="198"/>
    </row>
    <row r="714" spans="1:10">
      <c r="A714" s="215" t="str">
        <f t="shared" si="8"/>
        <v>貨4軽PA</v>
      </c>
      <c r="B714" s="61" t="s">
        <v>1252</v>
      </c>
      <c r="C714" s="61" t="s">
        <v>1253</v>
      </c>
      <c r="D714" s="61" t="s">
        <v>422</v>
      </c>
      <c r="E714" s="61" t="s">
        <v>532</v>
      </c>
      <c r="F714" s="61">
        <v>0.26</v>
      </c>
      <c r="G714" s="61">
        <v>4.2500000000000003E-3</v>
      </c>
      <c r="H714" s="61">
        <v>2.58</v>
      </c>
      <c r="I714" s="3" t="s">
        <v>1760</v>
      </c>
      <c r="J714" s="198"/>
    </row>
    <row r="715" spans="1:10">
      <c r="A715" s="215" t="str">
        <f t="shared" si="8"/>
        <v>貨4軽VA</v>
      </c>
      <c r="B715" s="61" t="s">
        <v>1252</v>
      </c>
      <c r="C715" s="61" t="s">
        <v>1253</v>
      </c>
      <c r="D715" s="61" t="s">
        <v>422</v>
      </c>
      <c r="E715" s="61" t="s">
        <v>247</v>
      </c>
      <c r="F715" s="61">
        <v>0.13</v>
      </c>
      <c r="G715" s="61">
        <v>4.2500000000000003E-3</v>
      </c>
      <c r="H715" s="61">
        <v>2.58</v>
      </c>
      <c r="I715" s="3" t="s">
        <v>1145</v>
      </c>
      <c r="J715" s="198"/>
    </row>
    <row r="716" spans="1:10">
      <c r="A716" s="215" t="str">
        <f t="shared" si="8"/>
        <v>貨4軽PB</v>
      </c>
      <c r="B716" s="61" t="s">
        <v>1252</v>
      </c>
      <c r="C716" s="61" t="s">
        <v>1253</v>
      </c>
      <c r="D716" s="61" t="s">
        <v>422</v>
      </c>
      <c r="E716" s="61" t="s">
        <v>533</v>
      </c>
      <c r="F716" s="61">
        <v>0.26</v>
      </c>
      <c r="G716" s="61">
        <v>2.5500000000000002E-3</v>
      </c>
      <c r="H716" s="61">
        <v>2.58</v>
      </c>
      <c r="I716" s="3" t="s">
        <v>1760</v>
      </c>
      <c r="J716" s="198"/>
    </row>
    <row r="717" spans="1:10">
      <c r="A717" s="215" t="str">
        <f t="shared" si="8"/>
        <v>貨4軽VB</v>
      </c>
      <c r="B717" s="61" t="s">
        <v>1252</v>
      </c>
      <c r="C717" s="61" t="s">
        <v>1253</v>
      </c>
      <c r="D717" s="61" t="s">
        <v>422</v>
      </c>
      <c r="E717" s="61" t="s">
        <v>248</v>
      </c>
      <c r="F717" s="61">
        <v>0.13</v>
      </c>
      <c r="G717" s="61">
        <v>2.5500000000000002E-3</v>
      </c>
      <c r="H717" s="61">
        <v>2.58</v>
      </c>
      <c r="I717" s="3" t="s">
        <v>1145</v>
      </c>
      <c r="J717" s="198"/>
    </row>
    <row r="718" spans="1:10">
      <c r="A718" s="215" t="str">
        <f t="shared" si="8"/>
        <v>貨4軽PC</v>
      </c>
      <c r="B718" s="61" t="s">
        <v>1252</v>
      </c>
      <c r="C718" s="61" t="s">
        <v>1253</v>
      </c>
      <c r="D718" s="61" t="s">
        <v>422</v>
      </c>
      <c r="E718" s="61" t="s">
        <v>534</v>
      </c>
      <c r="F718" s="61">
        <v>0.19500000000000001</v>
      </c>
      <c r="G718" s="61">
        <v>4.2500000000000003E-3</v>
      </c>
      <c r="H718" s="61">
        <v>2.58</v>
      </c>
      <c r="I718" s="3" t="s">
        <v>1760</v>
      </c>
      <c r="J718" s="198"/>
    </row>
    <row r="719" spans="1:10">
      <c r="A719" s="215" t="str">
        <f t="shared" si="8"/>
        <v>貨4軽VC</v>
      </c>
      <c r="B719" s="61" t="s">
        <v>1252</v>
      </c>
      <c r="C719" s="61" t="s">
        <v>1253</v>
      </c>
      <c r="D719" s="61" t="s">
        <v>422</v>
      </c>
      <c r="E719" s="61" t="s">
        <v>249</v>
      </c>
      <c r="F719" s="61">
        <v>0.19500000000000001</v>
      </c>
      <c r="G719" s="61">
        <v>4.2500000000000003E-3</v>
      </c>
      <c r="H719" s="61">
        <v>2.58</v>
      </c>
      <c r="I719" s="3" t="s">
        <v>1145</v>
      </c>
      <c r="J719" s="198"/>
    </row>
    <row r="720" spans="1:10">
      <c r="A720" s="215" t="str">
        <f t="shared" si="8"/>
        <v>貨4軽PD</v>
      </c>
      <c r="B720" s="61" t="s">
        <v>1252</v>
      </c>
      <c r="C720" s="61" t="s">
        <v>1253</v>
      </c>
      <c r="D720" s="61" t="s">
        <v>422</v>
      </c>
      <c r="E720" s="61" t="s">
        <v>535</v>
      </c>
      <c r="F720" s="61">
        <v>0.19500000000000001</v>
      </c>
      <c r="G720" s="61">
        <v>2.5500000000000002E-3</v>
      </c>
      <c r="H720" s="61">
        <v>2.58</v>
      </c>
      <c r="I720" s="3" t="s">
        <v>1760</v>
      </c>
      <c r="J720" s="198"/>
    </row>
    <row r="721" spans="1:10">
      <c r="A721" s="215" t="str">
        <f t="shared" si="8"/>
        <v>貨4軽VD</v>
      </c>
      <c r="B721" s="61" t="s">
        <v>1252</v>
      </c>
      <c r="C721" s="61" t="s">
        <v>1253</v>
      </c>
      <c r="D721" s="61" t="s">
        <v>422</v>
      </c>
      <c r="E721" s="61" t="s">
        <v>250</v>
      </c>
      <c r="F721" s="61">
        <v>0.19500000000000001</v>
      </c>
      <c r="G721" s="61">
        <v>2.5500000000000002E-3</v>
      </c>
      <c r="H721" s="61">
        <v>2.58</v>
      </c>
      <c r="I721" s="3" t="s">
        <v>1145</v>
      </c>
      <c r="J721" s="198"/>
    </row>
    <row r="722" spans="1:10">
      <c r="A722" s="215" t="str">
        <f t="shared" si="8"/>
        <v>貨4軽PE</v>
      </c>
      <c r="B722" s="61" t="s">
        <v>1252</v>
      </c>
      <c r="C722" s="61" t="s">
        <v>1253</v>
      </c>
      <c r="D722" s="61" t="s">
        <v>422</v>
      </c>
      <c r="E722" s="61" t="s">
        <v>536</v>
      </c>
      <c r="F722" s="61">
        <v>0.13</v>
      </c>
      <c r="G722" s="61">
        <v>4.2500000000000003E-3</v>
      </c>
      <c r="H722" s="61">
        <v>2.58</v>
      </c>
      <c r="I722" s="3" t="s">
        <v>1760</v>
      </c>
      <c r="J722" s="198"/>
    </row>
    <row r="723" spans="1:10">
      <c r="A723" s="215" t="str">
        <f t="shared" si="8"/>
        <v>貨4軽VE</v>
      </c>
      <c r="B723" s="61" t="s">
        <v>1252</v>
      </c>
      <c r="C723" s="61" t="s">
        <v>1253</v>
      </c>
      <c r="D723" s="61" t="s">
        <v>422</v>
      </c>
      <c r="E723" s="61" t="s">
        <v>251</v>
      </c>
      <c r="F723" s="61">
        <v>0.13</v>
      </c>
      <c r="G723" s="61">
        <v>4.2500000000000003E-3</v>
      </c>
      <c r="H723" s="61">
        <v>2.58</v>
      </c>
      <c r="I723" s="3" t="s">
        <v>1145</v>
      </c>
      <c r="J723" s="198"/>
    </row>
    <row r="724" spans="1:10">
      <c r="A724" s="215" t="str">
        <f t="shared" si="8"/>
        <v>貨4軽PF</v>
      </c>
      <c r="B724" s="61" t="s">
        <v>1252</v>
      </c>
      <c r="C724" s="61" t="s">
        <v>1253</v>
      </c>
      <c r="D724" s="61" t="s">
        <v>422</v>
      </c>
      <c r="E724" s="219" t="s">
        <v>537</v>
      </c>
      <c r="F724" s="61">
        <v>0.13</v>
      </c>
      <c r="G724" s="61">
        <v>2.5500000000000002E-3</v>
      </c>
      <c r="H724" s="61">
        <v>2.58</v>
      </c>
      <c r="I724" s="3" t="s">
        <v>1760</v>
      </c>
      <c r="J724" s="198"/>
    </row>
    <row r="725" spans="1:10">
      <c r="A725" s="215" t="str">
        <f t="shared" si="8"/>
        <v>貨4軽VF</v>
      </c>
      <c r="B725" s="61" t="s">
        <v>1252</v>
      </c>
      <c r="C725" s="61" t="s">
        <v>1253</v>
      </c>
      <c r="D725" s="61" t="s">
        <v>422</v>
      </c>
      <c r="E725" s="219" t="s">
        <v>252</v>
      </c>
      <c r="F725" s="61">
        <v>0.13</v>
      </c>
      <c r="G725" s="61">
        <v>2.5500000000000002E-3</v>
      </c>
      <c r="H725" s="61">
        <v>2.58</v>
      </c>
      <c r="I725" s="3" t="s">
        <v>1145</v>
      </c>
      <c r="J725" s="198"/>
    </row>
    <row r="726" spans="1:10">
      <c r="A726" s="215" t="str">
        <f t="shared" si="8"/>
        <v>貨4軽PG</v>
      </c>
      <c r="B726" s="61" t="s">
        <v>1252</v>
      </c>
      <c r="C726" s="61" t="s">
        <v>1253</v>
      </c>
      <c r="D726" s="61" t="s">
        <v>422</v>
      </c>
      <c r="E726" s="61" t="s">
        <v>538</v>
      </c>
      <c r="F726" s="61">
        <v>6.5000000000000002E-2</v>
      </c>
      <c r="G726" s="61">
        <v>4.2500000000000003E-3</v>
      </c>
      <c r="H726" s="61">
        <v>2.58</v>
      </c>
      <c r="I726" s="3" t="s">
        <v>1760</v>
      </c>
      <c r="J726" s="198"/>
    </row>
    <row r="727" spans="1:10">
      <c r="A727" s="215" t="str">
        <f t="shared" ref="A727:A837" si="9">CONCATENATE(C727,E727)</f>
        <v>貨4軽VG</v>
      </c>
      <c r="B727" s="61" t="s">
        <v>1252</v>
      </c>
      <c r="C727" s="61" t="s">
        <v>1253</v>
      </c>
      <c r="D727" s="61" t="s">
        <v>422</v>
      </c>
      <c r="E727" s="61" t="s">
        <v>253</v>
      </c>
      <c r="F727" s="61">
        <v>6.5000000000000002E-2</v>
      </c>
      <c r="G727" s="61">
        <v>4.2500000000000003E-3</v>
      </c>
      <c r="H727" s="61">
        <v>2.58</v>
      </c>
      <c r="I727" s="3" t="s">
        <v>1145</v>
      </c>
      <c r="J727" s="198"/>
    </row>
    <row r="728" spans="1:10">
      <c r="A728" s="215" t="str">
        <f t="shared" si="9"/>
        <v>貨4軽PH</v>
      </c>
      <c r="B728" s="61" t="s">
        <v>1252</v>
      </c>
      <c r="C728" s="61" t="s">
        <v>1253</v>
      </c>
      <c r="D728" s="61" t="s">
        <v>422</v>
      </c>
      <c r="E728" s="61" t="s">
        <v>539</v>
      </c>
      <c r="F728" s="61">
        <v>6.5000000000000002E-2</v>
      </c>
      <c r="G728" s="61">
        <v>2.5500000000000002E-3</v>
      </c>
      <c r="H728" s="61">
        <v>2.58</v>
      </c>
      <c r="I728" s="3" t="s">
        <v>1760</v>
      </c>
      <c r="J728" s="198"/>
    </row>
    <row r="729" spans="1:10">
      <c r="A729" s="215" t="str">
        <f t="shared" si="9"/>
        <v>貨4軽VH</v>
      </c>
      <c r="B729" s="61" t="s">
        <v>1252</v>
      </c>
      <c r="C729" s="61" t="s">
        <v>1253</v>
      </c>
      <c r="D729" s="61" t="s">
        <v>422</v>
      </c>
      <c r="E729" s="61" t="s">
        <v>254</v>
      </c>
      <c r="F729" s="61">
        <v>6.5000000000000002E-2</v>
      </c>
      <c r="G729" s="61">
        <v>2.5500000000000002E-3</v>
      </c>
      <c r="H729" s="61">
        <v>2.58</v>
      </c>
      <c r="I729" s="3" t="s">
        <v>1145</v>
      </c>
      <c r="J729" s="198"/>
    </row>
    <row r="730" spans="1:10">
      <c r="A730" s="215" t="str">
        <f t="shared" si="9"/>
        <v>貨4軽TM</v>
      </c>
      <c r="B730" s="61" t="s">
        <v>1252</v>
      </c>
      <c r="C730" s="61" t="s">
        <v>1253</v>
      </c>
      <c r="D730" s="61" t="s">
        <v>422</v>
      </c>
      <c r="E730" s="61" t="s">
        <v>240</v>
      </c>
      <c r="F730" s="61">
        <v>0.19500000000000001</v>
      </c>
      <c r="G730" s="61">
        <v>1.2750000000000001E-2</v>
      </c>
      <c r="H730" s="61">
        <v>2.58</v>
      </c>
      <c r="I730" s="3" t="s">
        <v>1760</v>
      </c>
      <c r="J730" s="198"/>
    </row>
    <row r="731" spans="1:10">
      <c r="A731" s="215" t="str">
        <f t="shared" si="9"/>
        <v>貨4軽XM</v>
      </c>
      <c r="B731" s="61" t="s">
        <v>1252</v>
      </c>
      <c r="C731" s="61" t="s">
        <v>1253</v>
      </c>
      <c r="D731" s="61" t="s">
        <v>422</v>
      </c>
      <c r="E731" s="61" t="s">
        <v>269</v>
      </c>
      <c r="F731" s="61">
        <v>0.19500000000000001</v>
      </c>
      <c r="G731" s="61">
        <v>1.2750000000000001E-2</v>
      </c>
      <c r="H731" s="61">
        <v>2.58</v>
      </c>
      <c r="I731" s="3" t="s">
        <v>1145</v>
      </c>
      <c r="J731" s="198"/>
    </row>
    <row r="732" spans="1:10">
      <c r="A732" s="215" t="str">
        <f t="shared" si="9"/>
        <v>貨4軽LM</v>
      </c>
      <c r="B732" s="61" t="s">
        <v>1252</v>
      </c>
      <c r="C732" s="61" t="s">
        <v>1253</v>
      </c>
      <c r="D732" s="61" t="s">
        <v>422</v>
      </c>
      <c r="E732" s="61" t="s">
        <v>529</v>
      </c>
      <c r="F732" s="61">
        <v>0.13</v>
      </c>
      <c r="G732" s="61">
        <v>8.5000000000000006E-3</v>
      </c>
      <c r="H732" s="61">
        <v>2.58</v>
      </c>
      <c r="I732" s="3" t="s">
        <v>1760</v>
      </c>
      <c r="J732" s="198"/>
    </row>
    <row r="733" spans="1:10">
      <c r="A733" s="215" t="str">
        <f t="shared" si="9"/>
        <v>貨4軽YM</v>
      </c>
      <c r="B733" s="61" t="s">
        <v>1252</v>
      </c>
      <c r="C733" s="61" t="s">
        <v>1253</v>
      </c>
      <c r="D733" s="61" t="s">
        <v>422</v>
      </c>
      <c r="E733" s="61" t="s">
        <v>275</v>
      </c>
      <c r="F733" s="61">
        <v>0.13</v>
      </c>
      <c r="G733" s="61">
        <v>8.5000000000000006E-3</v>
      </c>
      <c r="H733" s="61">
        <v>2.58</v>
      </c>
      <c r="I733" s="3" t="s">
        <v>1145</v>
      </c>
      <c r="J733" s="198"/>
    </row>
    <row r="734" spans="1:10">
      <c r="A734" s="215" t="str">
        <f t="shared" si="9"/>
        <v>貨4軽UM</v>
      </c>
      <c r="B734" s="61" t="s">
        <v>1252</v>
      </c>
      <c r="C734" s="61" t="s">
        <v>1253</v>
      </c>
      <c r="D734" s="61" t="s">
        <v>422</v>
      </c>
      <c r="E734" s="61" t="s">
        <v>246</v>
      </c>
      <c r="F734" s="61">
        <v>6.5000000000000002E-2</v>
      </c>
      <c r="G734" s="61">
        <v>4.2500000000000003E-3</v>
      </c>
      <c r="H734" s="61">
        <v>2.58</v>
      </c>
      <c r="I734" s="3" t="s">
        <v>1760</v>
      </c>
      <c r="J734" s="198"/>
    </row>
    <row r="735" spans="1:10">
      <c r="A735" s="215" t="str">
        <f t="shared" si="9"/>
        <v>貨4軽ZM</v>
      </c>
      <c r="B735" s="61" t="s">
        <v>1252</v>
      </c>
      <c r="C735" s="61" t="s">
        <v>1253</v>
      </c>
      <c r="D735" s="61" t="s">
        <v>422</v>
      </c>
      <c r="E735" s="61" t="s">
        <v>167</v>
      </c>
      <c r="F735" s="61">
        <v>6.5000000000000002E-2</v>
      </c>
      <c r="G735" s="61">
        <v>4.2500000000000003E-3</v>
      </c>
      <c r="H735" s="61">
        <v>2.58</v>
      </c>
      <c r="I735" s="3" t="s">
        <v>1145</v>
      </c>
      <c r="J735" s="198"/>
    </row>
    <row r="736" spans="1:10">
      <c r="A736" s="215" t="str">
        <f t="shared" si="9"/>
        <v>貨4軽PJ</v>
      </c>
      <c r="B736" s="61" t="s">
        <v>1252</v>
      </c>
      <c r="C736" s="61" t="s">
        <v>1253</v>
      </c>
      <c r="D736" s="61" t="s">
        <v>422</v>
      </c>
      <c r="E736" s="219" t="s">
        <v>540</v>
      </c>
      <c r="F736" s="61">
        <v>0.26</v>
      </c>
      <c r="G736" s="61">
        <v>4.2500000000000003E-3</v>
      </c>
      <c r="H736" s="61">
        <v>2.58</v>
      </c>
      <c r="I736" s="3" t="s">
        <v>1760</v>
      </c>
      <c r="J736" s="198"/>
    </row>
    <row r="737" spans="1:10">
      <c r="A737" s="215" t="str">
        <f t="shared" si="9"/>
        <v>貨4軽VJ</v>
      </c>
      <c r="B737" s="61" t="s">
        <v>1252</v>
      </c>
      <c r="C737" s="61" t="s">
        <v>1253</v>
      </c>
      <c r="D737" s="61" t="s">
        <v>422</v>
      </c>
      <c r="E737" s="61" t="s">
        <v>255</v>
      </c>
      <c r="F737" s="61">
        <v>0.13</v>
      </c>
      <c r="G737" s="61">
        <v>4.2500000000000003E-3</v>
      </c>
      <c r="H737" s="61">
        <v>2.58</v>
      </c>
      <c r="I737" s="3" t="s">
        <v>1145</v>
      </c>
      <c r="J737" s="198"/>
    </row>
    <row r="738" spans="1:10">
      <c r="A738" s="215" t="str">
        <f t="shared" si="9"/>
        <v>貨4軽PK</v>
      </c>
      <c r="B738" s="61" t="s">
        <v>1252</v>
      </c>
      <c r="C738" s="61" t="s">
        <v>1253</v>
      </c>
      <c r="D738" s="61" t="s">
        <v>422</v>
      </c>
      <c r="E738" s="61" t="s">
        <v>541</v>
      </c>
      <c r="F738" s="61">
        <v>0.26</v>
      </c>
      <c r="G738" s="61">
        <v>2.5500000000000002E-3</v>
      </c>
      <c r="H738" s="61">
        <v>2.58</v>
      </c>
      <c r="I738" s="3" t="s">
        <v>1760</v>
      </c>
      <c r="J738" s="198"/>
    </row>
    <row r="739" spans="1:10">
      <c r="A739" s="215" t="str">
        <f t="shared" si="9"/>
        <v>貨4軽VK</v>
      </c>
      <c r="B739" s="61" t="s">
        <v>1252</v>
      </c>
      <c r="C739" s="61" t="s">
        <v>1253</v>
      </c>
      <c r="D739" s="61" t="s">
        <v>422</v>
      </c>
      <c r="E739" s="61" t="s">
        <v>256</v>
      </c>
      <c r="F739" s="61">
        <v>0.13</v>
      </c>
      <c r="G739" s="61">
        <v>2.5500000000000002E-3</v>
      </c>
      <c r="H739" s="61">
        <v>2.58</v>
      </c>
      <c r="I739" s="3" t="s">
        <v>1145</v>
      </c>
      <c r="J739" s="198"/>
    </row>
    <row r="740" spans="1:10">
      <c r="A740" s="215" t="str">
        <f t="shared" si="9"/>
        <v>貨4軽PL</v>
      </c>
      <c r="B740" s="61" t="s">
        <v>1252</v>
      </c>
      <c r="C740" s="61" t="s">
        <v>1253</v>
      </c>
      <c r="D740" s="61" t="s">
        <v>422</v>
      </c>
      <c r="E740" s="61" t="s">
        <v>542</v>
      </c>
      <c r="F740" s="61">
        <v>0.19500000000000001</v>
      </c>
      <c r="G740" s="61">
        <v>4.2500000000000003E-3</v>
      </c>
      <c r="H740" s="61">
        <v>2.58</v>
      </c>
      <c r="I740" s="3" t="s">
        <v>1760</v>
      </c>
      <c r="J740" s="198"/>
    </row>
    <row r="741" spans="1:10">
      <c r="A741" s="215" t="str">
        <f t="shared" si="9"/>
        <v>貨4軽VL</v>
      </c>
      <c r="B741" s="61" t="s">
        <v>1252</v>
      </c>
      <c r="C741" s="61" t="s">
        <v>1253</v>
      </c>
      <c r="D741" s="61" t="s">
        <v>422</v>
      </c>
      <c r="E741" s="61" t="s">
        <v>257</v>
      </c>
      <c r="F741" s="61">
        <v>0.19500000000000001</v>
      </c>
      <c r="G741" s="61">
        <v>4.2500000000000003E-3</v>
      </c>
      <c r="H741" s="61">
        <v>2.58</v>
      </c>
      <c r="I741" s="3" t="s">
        <v>1145</v>
      </c>
      <c r="J741" s="198"/>
    </row>
    <row r="742" spans="1:10">
      <c r="A742" s="215" t="str">
        <f t="shared" si="9"/>
        <v>貨4軽PM</v>
      </c>
      <c r="B742" s="61" t="s">
        <v>1252</v>
      </c>
      <c r="C742" s="61" t="s">
        <v>1253</v>
      </c>
      <c r="D742" s="61" t="s">
        <v>422</v>
      </c>
      <c r="E742" s="61" t="s">
        <v>231</v>
      </c>
      <c r="F742" s="61">
        <v>0.19500000000000001</v>
      </c>
      <c r="G742" s="61">
        <v>2.5500000000000002E-3</v>
      </c>
      <c r="H742" s="61">
        <v>2.58</v>
      </c>
      <c r="I742" s="3" t="s">
        <v>1760</v>
      </c>
      <c r="J742" s="198"/>
    </row>
    <row r="743" spans="1:10">
      <c r="A743" s="215" t="str">
        <f t="shared" si="9"/>
        <v>貨4軽VM</v>
      </c>
      <c r="B743" s="61" t="s">
        <v>1252</v>
      </c>
      <c r="C743" s="61" t="s">
        <v>1253</v>
      </c>
      <c r="D743" s="61" t="s">
        <v>422</v>
      </c>
      <c r="E743" s="61" t="s">
        <v>258</v>
      </c>
      <c r="F743" s="61">
        <v>0.19500000000000001</v>
      </c>
      <c r="G743" s="61">
        <v>2.5500000000000002E-3</v>
      </c>
      <c r="H743" s="61">
        <v>2.58</v>
      </c>
      <c r="I743" s="3" t="s">
        <v>1145</v>
      </c>
      <c r="J743" s="198"/>
    </row>
    <row r="744" spans="1:10">
      <c r="A744" s="215" t="str">
        <f t="shared" si="9"/>
        <v>貨4軽PN</v>
      </c>
      <c r="B744" s="61" t="s">
        <v>1252</v>
      </c>
      <c r="C744" s="61" t="s">
        <v>1253</v>
      </c>
      <c r="D744" s="61" t="s">
        <v>422</v>
      </c>
      <c r="E744" s="61" t="s">
        <v>232</v>
      </c>
      <c r="F744" s="61">
        <v>0.13</v>
      </c>
      <c r="G744" s="61">
        <v>4.2500000000000003E-3</v>
      </c>
      <c r="H744" s="61">
        <v>2.58</v>
      </c>
      <c r="I744" s="3" t="s">
        <v>1760</v>
      </c>
      <c r="J744" s="198"/>
    </row>
    <row r="745" spans="1:10">
      <c r="A745" s="215" t="str">
        <f t="shared" si="9"/>
        <v>貨4軽VN</v>
      </c>
      <c r="B745" s="61" t="s">
        <v>1252</v>
      </c>
      <c r="C745" s="61" t="s">
        <v>1253</v>
      </c>
      <c r="D745" s="61" t="s">
        <v>422</v>
      </c>
      <c r="E745" s="61" t="s">
        <v>259</v>
      </c>
      <c r="F745" s="61">
        <v>0.13</v>
      </c>
      <c r="G745" s="61">
        <v>4.2500000000000003E-3</v>
      </c>
      <c r="H745" s="61">
        <v>2.58</v>
      </c>
      <c r="I745" s="3" t="s">
        <v>1145</v>
      </c>
      <c r="J745" s="198"/>
    </row>
    <row r="746" spans="1:10">
      <c r="A746" s="215" t="str">
        <f t="shared" si="9"/>
        <v>貨4軽PP</v>
      </c>
      <c r="B746" s="61" t="s">
        <v>1252</v>
      </c>
      <c r="C746" s="61" t="s">
        <v>1253</v>
      </c>
      <c r="D746" s="61" t="s">
        <v>422</v>
      </c>
      <c r="E746" s="61" t="s">
        <v>233</v>
      </c>
      <c r="F746" s="61">
        <v>0.13</v>
      </c>
      <c r="G746" s="61">
        <v>2.5500000000000002E-3</v>
      </c>
      <c r="H746" s="61">
        <v>2.58</v>
      </c>
      <c r="I746" s="3" t="s">
        <v>1760</v>
      </c>
      <c r="J746" s="198"/>
    </row>
    <row r="747" spans="1:10">
      <c r="A747" s="215" t="str">
        <f t="shared" si="9"/>
        <v>貨4軽VP</v>
      </c>
      <c r="B747" s="61" t="s">
        <v>1252</v>
      </c>
      <c r="C747" s="61" t="s">
        <v>1253</v>
      </c>
      <c r="D747" s="61" t="s">
        <v>422</v>
      </c>
      <c r="E747" s="61" t="s">
        <v>260</v>
      </c>
      <c r="F747" s="61">
        <v>0.13</v>
      </c>
      <c r="G747" s="61">
        <v>2.5500000000000002E-3</v>
      </c>
      <c r="H747" s="61">
        <v>2.58</v>
      </c>
      <c r="I747" s="3" t="s">
        <v>1145</v>
      </c>
      <c r="J747" s="198"/>
    </row>
    <row r="748" spans="1:10">
      <c r="A748" s="215" t="str">
        <f t="shared" si="9"/>
        <v>貨4軽PQ</v>
      </c>
      <c r="B748" s="61" t="s">
        <v>1252</v>
      </c>
      <c r="C748" s="61" t="s">
        <v>1253</v>
      </c>
      <c r="D748" s="61" t="s">
        <v>422</v>
      </c>
      <c r="E748" s="219" t="s">
        <v>234</v>
      </c>
      <c r="F748" s="61">
        <v>6.5000000000000002E-2</v>
      </c>
      <c r="G748" s="61">
        <v>4.2500000000000003E-3</v>
      </c>
      <c r="H748" s="61">
        <v>2.58</v>
      </c>
      <c r="I748" s="3" t="s">
        <v>1760</v>
      </c>
      <c r="J748" s="198"/>
    </row>
    <row r="749" spans="1:10">
      <c r="A749" s="215" t="str">
        <f t="shared" si="9"/>
        <v>貨4軽VQ</v>
      </c>
      <c r="B749" s="61" t="s">
        <v>1252</v>
      </c>
      <c r="C749" s="61" t="s">
        <v>1253</v>
      </c>
      <c r="D749" s="61" t="s">
        <v>422</v>
      </c>
      <c r="E749" s="219" t="s">
        <v>261</v>
      </c>
      <c r="F749" s="61">
        <v>6.5000000000000002E-2</v>
      </c>
      <c r="G749" s="61">
        <v>4.2500000000000003E-3</v>
      </c>
      <c r="H749" s="61">
        <v>2.58</v>
      </c>
      <c r="I749" s="3" t="s">
        <v>1145</v>
      </c>
      <c r="J749" s="198"/>
    </row>
    <row r="750" spans="1:10">
      <c r="A750" s="215" t="str">
        <f t="shared" si="9"/>
        <v>貨4軽PR</v>
      </c>
      <c r="B750" s="61" t="s">
        <v>1252</v>
      </c>
      <c r="C750" s="61" t="s">
        <v>1253</v>
      </c>
      <c r="D750" s="61" t="s">
        <v>422</v>
      </c>
      <c r="E750" s="61" t="s">
        <v>235</v>
      </c>
      <c r="F750" s="61">
        <v>6.5000000000000002E-2</v>
      </c>
      <c r="G750" s="61">
        <v>2.5500000000000002E-3</v>
      </c>
      <c r="H750" s="61">
        <v>2.58</v>
      </c>
      <c r="I750" s="3" t="s">
        <v>1760</v>
      </c>
      <c r="J750" s="198"/>
    </row>
    <row r="751" spans="1:10">
      <c r="A751" s="215" t="str">
        <f t="shared" si="9"/>
        <v>貨4軽VR</v>
      </c>
      <c r="B751" s="61" t="s">
        <v>1252</v>
      </c>
      <c r="C751" s="61" t="s">
        <v>1253</v>
      </c>
      <c r="D751" s="61" t="s">
        <v>422</v>
      </c>
      <c r="E751" s="61" t="s">
        <v>262</v>
      </c>
      <c r="F751" s="61">
        <v>6.5000000000000002E-2</v>
      </c>
      <c r="G751" s="61">
        <v>2.5500000000000002E-3</v>
      </c>
      <c r="H751" s="61">
        <v>2.58</v>
      </c>
      <c r="I751" s="3" t="s">
        <v>1145</v>
      </c>
      <c r="J751" s="198"/>
    </row>
    <row r="752" spans="1:10">
      <c r="A752" s="215" t="str">
        <f t="shared" si="9"/>
        <v>貨4軽ADG</v>
      </c>
      <c r="B752" s="61" t="s">
        <v>1252</v>
      </c>
      <c r="C752" s="61" t="s">
        <v>1253</v>
      </c>
      <c r="D752" s="61" t="s">
        <v>318</v>
      </c>
      <c r="E752" s="219" t="s">
        <v>828</v>
      </c>
      <c r="F752" s="61">
        <v>0.15</v>
      </c>
      <c r="G752" s="61">
        <v>3.0000000000000001E-3</v>
      </c>
      <c r="H752" s="61">
        <v>2.58</v>
      </c>
      <c r="I752" s="3" t="s">
        <v>1761</v>
      </c>
      <c r="J752" s="198"/>
    </row>
    <row r="753" spans="1:10">
      <c r="A753" s="215" t="str">
        <f t="shared" si="9"/>
        <v>貨4軽AKG</v>
      </c>
      <c r="B753" s="61" t="s">
        <v>1252</v>
      </c>
      <c r="C753" s="61" t="s">
        <v>1253</v>
      </c>
      <c r="D753" s="61" t="s">
        <v>318</v>
      </c>
      <c r="E753" s="219" t="s">
        <v>848</v>
      </c>
      <c r="F753" s="61">
        <v>0.15</v>
      </c>
      <c r="G753" s="61">
        <v>3.0000000000000001E-3</v>
      </c>
      <c r="H753" s="61">
        <v>2.58</v>
      </c>
      <c r="I753" s="3" t="s">
        <v>1761</v>
      </c>
      <c r="J753" s="198"/>
    </row>
    <row r="754" spans="1:10">
      <c r="A754" s="215" t="str">
        <f t="shared" si="9"/>
        <v>貨4軽ACG</v>
      </c>
      <c r="B754" s="61" t="s">
        <v>1252</v>
      </c>
      <c r="C754" s="61" t="s">
        <v>1253</v>
      </c>
      <c r="D754" s="61" t="s">
        <v>318</v>
      </c>
      <c r="E754" s="61" t="s">
        <v>823</v>
      </c>
      <c r="F754" s="61">
        <v>7.4999999999999997E-2</v>
      </c>
      <c r="G754" s="61">
        <v>1.5E-3</v>
      </c>
      <c r="H754" s="61">
        <v>2.58</v>
      </c>
      <c r="I754" s="3" t="s">
        <v>1145</v>
      </c>
      <c r="J754" s="198"/>
    </row>
    <row r="755" spans="1:10">
      <c r="A755" s="215" t="str">
        <f t="shared" si="9"/>
        <v>貨4軽AJG</v>
      </c>
      <c r="B755" s="61" t="s">
        <v>1252</v>
      </c>
      <c r="C755" s="61" t="s">
        <v>1253</v>
      </c>
      <c r="D755" s="61" t="s">
        <v>318</v>
      </c>
      <c r="E755" s="61" t="s">
        <v>847</v>
      </c>
      <c r="F755" s="61">
        <v>7.4999999999999997E-2</v>
      </c>
      <c r="G755" s="61">
        <v>1.5E-3</v>
      </c>
      <c r="H755" s="61">
        <v>2.58</v>
      </c>
      <c r="I755" s="3" t="s">
        <v>1145</v>
      </c>
      <c r="J755" s="198"/>
    </row>
    <row r="756" spans="1:10">
      <c r="A756" s="215" t="str">
        <f t="shared" si="9"/>
        <v>貨4軽AMG</v>
      </c>
      <c r="B756" s="61" t="s">
        <v>1252</v>
      </c>
      <c r="C756" s="61" t="s">
        <v>1253</v>
      </c>
      <c r="D756" s="61" t="s">
        <v>318</v>
      </c>
      <c r="E756" s="219" t="s">
        <v>1256</v>
      </c>
      <c r="F756" s="61">
        <v>3.7499999999999999E-2</v>
      </c>
      <c r="G756" s="61">
        <v>7.5000000000000002E-4</v>
      </c>
      <c r="H756" s="61">
        <v>2.58</v>
      </c>
      <c r="I756" s="3" t="s">
        <v>1147</v>
      </c>
      <c r="J756" s="198"/>
    </row>
    <row r="757" spans="1:10">
      <c r="A757" s="215" t="str">
        <f t="shared" si="9"/>
        <v>貨4軽BCG</v>
      </c>
      <c r="B757" s="61" t="s">
        <v>1252</v>
      </c>
      <c r="C757" s="61" t="s">
        <v>1253</v>
      </c>
      <c r="D757" s="61" t="s">
        <v>318</v>
      </c>
      <c r="E757" s="219" t="s">
        <v>64</v>
      </c>
      <c r="F757" s="61">
        <v>0.13500000000000001</v>
      </c>
      <c r="G757" s="61">
        <v>2.7000000000000001E-3</v>
      </c>
      <c r="H757" s="61">
        <v>2.58</v>
      </c>
      <c r="I757" s="3" t="s">
        <v>1145</v>
      </c>
      <c r="J757" s="198"/>
    </row>
    <row r="758" spans="1:10">
      <c r="A758" s="215" t="str">
        <f t="shared" si="9"/>
        <v>貨4軽BJG</v>
      </c>
      <c r="B758" s="61" t="s">
        <v>1252</v>
      </c>
      <c r="C758" s="61" t="s">
        <v>1253</v>
      </c>
      <c r="D758" s="61" t="s">
        <v>318</v>
      </c>
      <c r="E758" s="61" t="s">
        <v>851</v>
      </c>
      <c r="F758" s="61">
        <v>0.13500000000000001</v>
      </c>
      <c r="G758" s="61">
        <v>2.7000000000000001E-3</v>
      </c>
      <c r="H758" s="61">
        <v>2.58</v>
      </c>
      <c r="I758" s="3" t="s">
        <v>1145</v>
      </c>
      <c r="J758" s="198"/>
    </row>
    <row r="759" spans="1:10">
      <c r="A759" s="215" t="str">
        <f t="shared" si="9"/>
        <v>貨4軽BDG</v>
      </c>
      <c r="B759" s="61" t="s">
        <v>1252</v>
      </c>
      <c r="C759" s="61" t="s">
        <v>1253</v>
      </c>
      <c r="D759" s="61" t="s">
        <v>318</v>
      </c>
      <c r="E759" s="61" t="s">
        <v>65</v>
      </c>
      <c r="F759" s="61">
        <v>0.13500000000000001</v>
      </c>
      <c r="G759" s="61">
        <v>2.7000000000000001E-3</v>
      </c>
      <c r="H759" s="61">
        <v>2.58</v>
      </c>
      <c r="I759" s="3" t="s">
        <v>1765</v>
      </c>
      <c r="J759" s="198"/>
    </row>
    <row r="760" spans="1:10">
      <c r="A760" s="215" t="str">
        <f t="shared" si="9"/>
        <v>貨4軽BKG</v>
      </c>
      <c r="B760" s="61" t="s">
        <v>1252</v>
      </c>
      <c r="C760" s="61" t="s">
        <v>1253</v>
      </c>
      <c r="D760" s="61" t="s">
        <v>318</v>
      </c>
      <c r="E760" s="219" t="s">
        <v>852</v>
      </c>
      <c r="F760" s="61">
        <v>0.13500000000000001</v>
      </c>
      <c r="G760" s="61">
        <v>2.7000000000000001E-3</v>
      </c>
      <c r="H760" s="61">
        <v>2.58</v>
      </c>
      <c r="I760" s="3" t="s">
        <v>1765</v>
      </c>
      <c r="J760" s="198"/>
    </row>
    <row r="761" spans="1:10">
      <c r="A761" s="215" t="str">
        <f t="shared" si="9"/>
        <v>貨4軽BMG</v>
      </c>
      <c r="B761" s="61" t="s">
        <v>1252</v>
      </c>
      <c r="C761" s="61" t="s">
        <v>1253</v>
      </c>
      <c r="D761" s="61" t="s">
        <v>318</v>
      </c>
      <c r="E761" s="219" t="s">
        <v>1257</v>
      </c>
      <c r="F761" s="61">
        <v>0.13500000000000001</v>
      </c>
      <c r="G761" s="61">
        <v>2.7000000000000001E-3</v>
      </c>
      <c r="H761" s="61">
        <v>2.58</v>
      </c>
      <c r="I761" s="3" t="s">
        <v>1147</v>
      </c>
      <c r="J761" s="198"/>
    </row>
    <row r="762" spans="1:10">
      <c r="A762" s="215" t="str">
        <f t="shared" si="9"/>
        <v>貨4軽NCG</v>
      </c>
      <c r="B762" s="61" t="s">
        <v>1252</v>
      </c>
      <c r="C762" s="61" t="s">
        <v>1253</v>
      </c>
      <c r="D762" s="61" t="s">
        <v>318</v>
      </c>
      <c r="E762" s="61" t="s">
        <v>879</v>
      </c>
      <c r="F762" s="61">
        <v>0.13500000000000001</v>
      </c>
      <c r="G762" s="61">
        <v>3.0000000000000001E-3</v>
      </c>
      <c r="H762" s="61">
        <v>2.58</v>
      </c>
      <c r="I762" s="3" t="s">
        <v>1145</v>
      </c>
      <c r="J762" s="198"/>
    </row>
    <row r="763" spans="1:10">
      <c r="A763" s="215" t="str">
        <f t="shared" si="9"/>
        <v>貨4軽NJG</v>
      </c>
      <c r="B763" s="61" t="s">
        <v>1252</v>
      </c>
      <c r="C763" s="61" t="s">
        <v>1253</v>
      </c>
      <c r="D763" s="61" t="s">
        <v>318</v>
      </c>
      <c r="E763" s="61" t="s">
        <v>883</v>
      </c>
      <c r="F763" s="61">
        <v>0.13500000000000001</v>
      </c>
      <c r="G763" s="61">
        <v>3.0000000000000001E-3</v>
      </c>
      <c r="H763" s="61">
        <v>2.58</v>
      </c>
      <c r="I763" s="3" t="s">
        <v>1145</v>
      </c>
      <c r="J763" s="198"/>
    </row>
    <row r="764" spans="1:10">
      <c r="A764" s="215" t="str">
        <f t="shared" si="9"/>
        <v>貨4軽NDG</v>
      </c>
      <c r="B764" s="61" t="s">
        <v>1252</v>
      </c>
      <c r="C764" s="61" t="s">
        <v>1253</v>
      </c>
      <c r="D764" s="61" t="s">
        <v>318</v>
      </c>
      <c r="E764" s="219" t="s">
        <v>880</v>
      </c>
      <c r="F764" s="61">
        <v>0.13500000000000001</v>
      </c>
      <c r="G764" s="61">
        <v>3.0000000000000001E-3</v>
      </c>
      <c r="H764" s="61">
        <v>2.58</v>
      </c>
      <c r="I764" s="3" t="s">
        <v>1765</v>
      </c>
      <c r="J764" s="198"/>
    </row>
    <row r="765" spans="1:10">
      <c r="A765" s="215" t="str">
        <f t="shared" si="9"/>
        <v>貨4軽NKG</v>
      </c>
      <c r="B765" s="61" t="s">
        <v>1252</v>
      </c>
      <c r="C765" s="61" t="s">
        <v>1253</v>
      </c>
      <c r="D765" s="61" t="s">
        <v>318</v>
      </c>
      <c r="E765" s="219" t="s">
        <v>884</v>
      </c>
      <c r="F765" s="61">
        <v>0.13500000000000001</v>
      </c>
      <c r="G765" s="61">
        <v>3.0000000000000001E-3</v>
      </c>
      <c r="H765" s="61">
        <v>2.58</v>
      </c>
      <c r="I765" s="3" t="s">
        <v>1765</v>
      </c>
      <c r="J765" s="198"/>
    </row>
    <row r="766" spans="1:10">
      <c r="A766" s="215" t="str">
        <f t="shared" si="9"/>
        <v>貨4軽NMG</v>
      </c>
      <c r="B766" s="61" t="s">
        <v>1252</v>
      </c>
      <c r="C766" s="61" t="s">
        <v>1253</v>
      </c>
      <c r="D766" s="61" t="s">
        <v>318</v>
      </c>
      <c r="E766" s="61" t="s">
        <v>1258</v>
      </c>
      <c r="F766" s="61">
        <v>0.13500000000000001</v>
      </c>
      <c r="G766" s="61">
        <v>3.0000000000000001E-3</v>
      </c>
      <c r="H766" s="61">
        <v>2.58</v>
      </c>
      <c r="I766" s="3" t="s">
        <v>1147</v>
      </c>
      <c r="J766" s="198"/>
    </row>
    <row r="767" spans="1:10">
      <c r="A767" s="215" t="str">
        <f t="shared" si="9"/>
        <v>貨4軽PCG</v>
      </c>
      <c r="B767" s="61" t="s">
        <v>1252</v>
      </c>
      <c r="C767" s="61" t="s">
        <v>1253</v>
      </c>
      <c r="D767" s="61" t="s">
        <v>318</v>
      </c>
      <c r="E767" s="61" t="s">
        <v>885</v>
      </c>
      <c r="F767" s="61">
        <v>0.15</v>
      </c>
      <c r="G767" s="61">
        <v>2.7000000000000001E-3</v>
      </c>
      <c r="H767" s="61">
        <v>2.58</v>
      </c>
      <c r="I767" s="3" t="s">
        <v>1145</v>
      </c>
      <c r="J767" s="198"/>
    </row>
    <row r="768" spans="1:10">
      <c r="A768" s="215" t="str">
        <f t="shared" si="9"/>
        <v>貨4軽PJG</v>
      </c>
      <c r="B768" s="61" t="s">
        <v>1252</v>
      </c>
      <c r="C768" s="61" t="s">
        <v>1253</v>
      </c>
      <c r="D768" s="61" t="s">
        <v>318</v>
      </c>
      <c r="E768" s="219" t="s">
        <v>889</v>
      </c>
      <c r="F768" s="61">
        <v>0.15</v>
      </c>
      <c r="G768" s="61">
        <v>2.7000000000000001E-3</v>
      </c>
      <c r="H768" s="61">
        <v>2.58</v>
      </c>
      <c r="I768" s="3" t="s">
        <v>1145</v>
      </c>
      <c r="J768" s="198"/>
    </row>
    <row r="769" spans="1:10">
      <c r="A769" s="215" t="str">
        <f t="shared" si="9"/>
        <v>貨4軽PDG</v>
      </c>
      <c r="B769" s="61" t="s">
        <v>1252</v>
      </c>
      <c r="C769" s="61" t="s">
        <v>1253</v>
      </c>
      <c r="D769" s="61" t="s">
        <v>318</v>
      </c>
      <c r="E769" s="219" t="s">
        <v>886</v>
      </c>
      <c r="F769" s="61">
        <v>0.15</v>
      </c>
      <c r="G769" s="61">
        <v>2.7000000000000001E-3</v>
      </c>
      <c r="H769" s="61">
        <v>2.58</v>
      </c>
      <c r="I769" s="3" t="s">
        <v>1765</v>
      </c>
      <c r="J769" s="198"/>
    </row>
    <row r="770" spans="1:10">
      <c r="A770" s="215" t="str">
        <f t="shared" si="9"/>
        <v>貨4軽PKG</v>
      </c>
      <c r="B770" s="61" t="s">
        <v>1252</v>
      </c>
      <c r="C770" s="61" t="s">
        <v>1253</v>
      </c>
      <c r="D770" s="61" t="s">
        <v>318</v>
      </c>
      <c r="E770" s="61" t="s">
        <v>890</v>
      </c>
      <c r="F770" s="61">
        <v>0.15</v>
      </c>
      <c r="G770" s="61">
        <v>2.7000000000000001E-3</v>
      </c>
      <c r="H770" s="61">
        <v>2.58</v>
      </c>
      <c r="I770" s="3" t="s">
        <v>1765</v>
      </c>
      <c r="J770" s="198"/>
    </row>
    <row r="771" spans="1:10">
      <c r="A771" s="215" t="str">
        <f t="shared" si="9"/>
        <v>貨4軽PMG</v>
      </c>
      <c r="B771" s="61" t="s">
        <v>1252</v>
      </c>
      <c r="C771" s="61" t="s">
        <v>1253</v>
      </c>
      <c r="D771" s="61" t="s">
        <v>318</v>
      </c>
      <c r="E771" s="61" t="s">
        <v>1259</v>
      </c>
      <c r="F771" s="61">
        <v>0.15</v>
      </c>
      <c r="G771" s="61">
        <v>2.7000000000000001E-3</v>
      </c>
      <c r="H771" s="61">
        <v>2.58</v>
      </c>
      <c r="I771" s="3" t="s">
        <v>1147</v>
      </c>
      <c r="J771" s="198"/>
    </row>
    <row r="772" spans="1:10">
      <c r="A772" s="316" t="str">
        <f t="shared" si="9"/>
        <v>貨4軽ADGS</v>
      </c>
      <c r="B772" s="61" t="s">
        <v>1603</v>
      </c>
      <c r="C772" s="61" t="s">
        <v>1604</v>
      </c>
      <c r="D772" s="61" t="s">
        <v>318</v>
      </c>
      <c r="E772" s="61" t="s">
        <v>1605</v>
      </c>
      <c r="F772" s="61">
        <v>0.15</v>
      </c>
      <c r="G772" s="61">
        <v>3.0000000000000001E-3</v>
      </c>
      <c r="H772" s="61">
        <v>2.58</v>
      </c>
      <c r="I772" s="3" t="s">
        <v>1548</v>
      </c>
      <c r="J772" s="198"/>
    </row>
    <row r="773" spans="1:10">
      <c r="A773" s="316" t="str">
        <f t="shared" si="9"/>
        <v>貨4軽ACGS</v>
      </c>
      <c r="B773" s="61" t="s">
        <v>1603</v>
      </c>
      <c r="C773" s="61" t="s">
        <v>1604</v>
      </c>
      <c r="D773" s="61" t="s">
        <v>318</v>
      </c>
      <c r="E773" s="61" t="s">
        <v>1606</v>
      </c>
      <c r="F773" s="61">
        <v>7.4999999999999997E-2</v>
      </c>
      <c r="G773" s="61">
        <v>1.5E-3</v>
      </c>
      <c r="H773" s="61">
        <v>2.58</v>
      </c>
      <c r="I773" s="3" t="s">
        <v>1145</v>
      </c>
      <c r="J773" s="198"/>
    </row>
    <row r="774" spans="1:10">
      <c r="A774" s="316" t="str">
        <f t="shared" si="9"/>
        <v>貨4軽BDGS</v>
      </c>
      <c r="B774" s="61" t="s">
        <v>1603</v>
      </c>
      <c r="C774" s="61" t="s">
        <v>1604</v>
      </c>
      <c r="D774" s="61" t="s">
        <v>318</v>
      </c>
      <c r="E774" s="61" t="s">
        <v>1607</v>
      </c>
      <c r="F774" s="61">
        <v>0.13500000000000001</v>
      </c>
      <c r="G774" s="61">
        <v>2.2499999999999998E-3</v>
      </c>
      <c r="H774" s="61">
        <v>2.58</v>
      </c>
      <c r="I774" s="3" t="s">
        <v>1765</v>
      </c>
      <c r="J774" s="198"/>
    </row>
    <row r="775" spans="1:10">
      <c r="A775" s="316" t="str">
        <f t="shared" si="9"/>
        <v>貨4軽BJGS</v>
      </c>
      <c r="B775" s="61" t="s">
        <v>1603</v>
      </c>
      <c r="C775" s="61" t="s">
        <v>1604</v>
      </c>
      <c r="D775" s="61" t="s">
        <v>318</v>
      </c>
      <c r="E775" s="61" t="s">
        <v>1608</v>
      </c>
      <c r="F775" s="61">
        <v>0.13500000000000001</v>
      </c>
      <c r="G775" s="61">
        <v>2.2499999999999998E-3</v>
      </c>
      <c r="H775" s="61">
        <v>2.58</v>
      </c>
      <c r="I775" s="3" t="s">
        <v>1145</v>
      </c>
      <c r="J775" s="198"/>
    </row>
    <row r="776" spans="1:10">
      <c r="A776" s="316" t="str">
        <f t="shared" si="9"/>
        <v>貨4軽BKGS</v>
      </c>
      <c r="B776" s="61" t="s">
        <v>1603</v>
      </c>
      <c r="C776" s="61" t="s">
        <v>1604</v>
      </c>
      <c r="D776" s="61" t="s">
        <v>318</v>
      </c>
      <c r="E776" s="61" t="s">
        <v>1609</v>
      </c>
      <c r="F776" s="61">
        <v>0.13500000000000001</v>
      </c>
      <c r="G776" s="61">
        <v>2.2499999999999998E-3</v>
      </c>
      <c r="H776" s="61">
        <v>2.58</v>
      </c>
      <c r="I776" s="3" t="s">
        <v>1765</v>
      </c>
      <c r="J776" s="198"/>
    </row>
    <row r="777" spans="1:10">
      <c r="A777" s="316" t="str">
        <f t="shared" si="9"/>
        <v>貨4軽CCG</v>
      </c>
      <c r="B777" s="61" t="s">
        <v>1603</v>
      </c>
      <c r="C777" s="61" t="s">
        <v>1604</v>
      </c>
      <c r="D777" s="61" t="s">
        <v>318</v>
      </c>
      <c r="E777" s="61" t="s">
        <v>1610</v>
      </c>
      <c r="F777" s="61">
        <v>7.4999999999999997E-2</v>
      </c>
      <c r="G777" s="61">
        <v>1.5E-3</v>
      </c>
      <c r="H777" s="61">
        <v>2.58</v>
      </c>
      <c r="I777" s="3" t="s">
        <v>1145</v>
      </c>
      <c r="J777" s="198"/>
    </row>
    <row r="778" spans="1:10">
      <c r="A778" s="316" t="str">
        <f t="shared" si="9"/>
        <v>貨4軽CDG</v>
      </c>
      <c r="B778" s="61" t="s">
        <v>1603</v>
      </c>
      <c r="C778" s="61" t="s">
        <v>1604</v>
      </c>
      <c r="D778" s="61" t="s">
        <v>318</v>
      </c>
      <c r="E778" s="61" t="s">
        <v>1611</v>
      </c>
      <c r="F778" s="61">
        <v>7.4999999999999997E-2</v>
      </c>
      <c r="G778" s="61">
        <v>1.5E-3</v>
      </c>
      <c r="H778" s="61">
        <v>2.58</v>
      </c>
      <c r="I778" s="3" t="s">
        <v>1765</v>
      </c>
      <c r="J778" s="198"/>
    </row>
    <row r="779" spans="1:10">
      <c r="A779" s="316" t="str">
        <f t="shared" si="9"/>
        <v>貨4軽CJG</v>
      </c>
      <c r="B779" s="61" t="s">
        <v>1603</v>
      </c>
      <c r="C779" s="61" t="s">
        <v>1604</v>
      </c>
      <c r="D779" s="61" t="s">
        <v>318</v>
      </c>
      <c r="E779" s="61" t="s">
        <v>1612</v>
      </c>
      <c r="F779" s="61">
        <v>7.4999999999999997E-2</v>
      </c>
      <c r="G779" s="61">
        <v>1.5E-3</v>
      </c>
      <c r="H779" s="61">
        <v>2.58</v>
      </c>
      <c r="I779" s="3" t="s">
        <v>1145</v>
      </c>
      <c r="J779" s="198"/>
    </row>
    <row r="780" spans="1:10">
      <c r="A780" s="316" t="str">
        <f t="shared" si="9"/>
        <v>貨4軽CKG</v>
      </c>
      <c r="B780" s="61" t="s">
        <v>1603</v>
      </c>
      <c r="C780" s="61" t="s">
        <v>1604</v>
      </c>
      <c r="D780" s="61" t="s">
        <v>318</v>
      </c>
      <c r="E780" s="61" t="s">
        <v>1613</v>
      </c>
      <c r="F780" s="61">
        <v>7.4999999999999997E-2</v>
      </c>
      <c r="G780" s="61">
        <v>1.5E-3</v>
      </c>
      <c r="H780" s="61">
        <v>2.58</v>
      </c>
      <c r="I780" s="3" t="s">
        <v>1765</v>
      </c>
      <c r="J780" s="198"/>
    </row>
    <row r="781" spans="1:10">
      <c r="A781" s="316" t="str">
        <f t="shared" si="9"/>
        <v>貨4軽DCG</v>
      </c>
      <c r="B781" s="61" t="s">
        <v>1603</v>
      </c>
      <c r="C781" s="61" t="s">
        <v>1604</v>
      </c>
      <c r="D781" s="61" t="s">
        <v>318</v>
      </c>
      <c r="E781" s="61" t="s">
        <v>1614</v>
      </c>
      <c r="F781" s="61">
        <v>3.7499999999999999E-2</v>
      </c>
      <c r="G781" s="61">
        <v>7.5000000000000002E-4</v>
      </c>
      <c r="H781" s="61">
        <v>2.58</v>
      </c>
      <c r="I781" s="3" t="s">
        <v>1145</v>
      </c>
      <c r="J781" s="198"/>
    </row>
    <row r="782" spans="1:10">
      <c r="A782" s="316" t="str">
        <f t="shared" si="9"/>
        <v>貨4軽DDG</v>
      </c>
      <c r="B782" s="61" t="s">
        <v>1603</v>
      </c>
      <c r="C782" s="61" t="s">
        <v>1604</v>
      </c>
      <c r="D782" s="61" t="s">
        <v>318</v>
      </c>
      <c r="E782" s="61" t="s">
        <v>1615</v>
      </c>
      <c r="F782" s="61">
        <v>3.7499999999999999E-2</v>
      </c>
      <c r="G782" s="61">
        <v>7.5000000000000002E-4</v>
      </c>
      <c r="H782" s="61">
        <v>2.58</v>
      </c>
      <c r="I782" s="3" t="s">
        <v>1765</v>
      </c>
      <c r="J782" s="198"/>
    </row>
    <row r="783" spans="1:10">
      <c r="A783" s="316" t="str">
        <f t="shared" si="9"/>
        <v>貨4軽DJG</v>
      </c>
      <c r="B783" s="61" t="s">
        <v>1603</v>
      </c>
      <c r="C783" s="61" t="s">
        <v>1604</v>
      </c>
      <c r="D783" s="61" t="s">
        <v>318</v>
      </c>
      <c r="E783" s="61" t="s">
        <v>1616</v>
      </c>
      <c r="F783" s="61">
        <v>3.7499999999999999E-2</v>
      </c>
      <c r="G783" s="61">
        <v>7.5000000000000002E-4</v>
      </c>
      <c r="H783" s="61">
        <v>2.58</v>
      </c>
      <c r="I783" s="3" t="s">
        <v>1145</v>
      </c>
      <c r="J783" s="198"/>
    </row>
    <row r="784" spans="1:10">
      <c r="A784" s="316" t="str">
        <f t="shared" si="9"/>
        <v>貨4軽DKG</v>
      </c>
      <c r="B784" s="61" t="s">
        <v>1603</v>
      </c>
      <c r="C784" s="61" t="s">
        <v>1604</v>
      </c>
      <c r="D784" s="61" t="s">
        <v>318</v>
      </c>
      <c r="E784" s="61" t="s">
        <v>1617</v>
      </c>
      <c r="F784" s="61">
        <v>3.7499999999999999E-2</v>
      </c>
      <c r="G784" s="61">
        <v>7.5000000000000002E-4</v>
      </c>
      <c r="H784" s="61">
        <v>2.58</v>
      </c>
      <c r="I784" s="3" t="s">
        <v>1765</v>
      </c>
      <c r="J784" s="198"/>
    </row>
    <row r="785" spans="1:10">
      <c r="A785" s="316" t="str">
        <f t="shared" si="9"/>
        <v>貨4軽PDGS</v>
      </c>
      <c r="B785" s="61" t="s">
        <v>1603</v>
      </c>
      <c r="C785" s="61" t="s">
        <v>1604</v>
      </c>
      <c r="D785" s="61" t="s">
        <v>318</v>
      </c>
      <c r="E785" s="61" t="s">
        <v>1618</v>
      </c>
      <c r="F785" s="61">
        <v>0.15</v>
      </c>
      <c r="G785" s="61">
        <v>2.7000000000000001E-3</v>
      </c>
      <c r="H785" s="61">
        <v>2.58</v>
      </c>
      <c r="I785" s="3" t="s">
        <v>1765</v>
      </c>
      <c r="J785" s="198"/>
    </row>
    <row r="786" spans="1:10">
      <c r="A786" s="316" t="str">
        <f t="shared" si="9"/>
        <v>貨4軽PKGS</v>
      </c>
      <c r="B786" s="61" t="s">
        <v>1603</v>
      </c>
      <c r="C786" s="61" t="s">
        <v>1604</v>
      </c>
      <c r="D786" s="61" t="s">
        <v>318</v>
      </c>
      <c r="E786" s="61" t="s">
        <v>1619</v>
      </c>
      <c r="F786" s="61">
        <v>0.15</v>
      </c>
      <c r="G786" s="61">
        <v>2.7000000000000001E-3</v>
      </c>
      <c r="H786" s="61">
        <v>2.58</v>
      </c>
      <c r="I786" s="3" t="s">
        <v>1765</v>
      </c>
      <c r="J786" s="198"/>
    </row>
    <row r="787" spans="1:10">
      <c r="A787" s="316" t="str">
        <f t="shared" si="9"/>
        <v>貨4軽LDG</v>
      </c>
      <c r="B787" s="61" t="s">
        <v>1603</v>
      </c>
      <c r="C787" s="61" t="s">
        <v>1604</v>
      </c>
      <c r="D787" s="61" t="s">
        <v>697</v>
      </c>
      <c r="E787" s="61" t="s">
        <v>731</v>
      </c>
      <c r="F787" s="61">
        <v>0.05</v>
      </c>
      <c r="G787" s="61">
        <v>1E-3</v>
      </c>
      <c r="H787" s="61">
        <v>2.58</v>
      </c>
      <c r="I787" s="3" t="s">
        <v>1762</v>
      </c>
      <c r="J787" s="198"/>
    </row>
    <row r="788" spans="1:10">
      <c r="A788" s="316" t="str">
        <f t="shared" si="9"/>
        <v>貨4軽LKG</v>
      </c>
      <c r="B788" s="61" t="s">
        <v>1603</v>
      </c>
      <c r="C788" s="61" t="s">
        <v>1604</v>
      </c>
      <c r="D788" s="61" t="s">
        <v>697</v>
      </c>
      <c r="E788" s="61" t="s">
        <v>732</v>
      </c>
      <c r="F788" s="61">
        <v>0.05</v>
      </c>
      <c r="G788" s="61">
        <v>1E-3</v>
      </c>
      <c r="H788" s="61">
        <v>2.58</v>
      </c>
      <c r="I788" s="3" t="s">
        <v>1762</v>
      </c>
      <c r="J788" s="198"/>
    </row>
    <row r="789" spans="1:10">
      <c r="A789" s="316" t="str">
        <f t="shared" si="9"/>
        <v>貨4軽LPG</v>
      </c>
      <c r="B789" s="61" t="s">
        <v>1603</v>
      </c>
      <c r="C789" s="61" t="s">
        <v>1604</v>
      </c>
      <c r="D789" s="61" t="s">
        <v>697</v>
      </c>
      <c r="E789" s="61" t="s">
        <v>1014</v>
      </c>
      <c r="F789" s="61">
        <v>0.05</v>
      </c>
      <c r="G789" s="61">
        <v>1E-3</v>
      </c>
      <c r="H789" s="61">
        <v>2.58</v>
      </c>
      <c r="I789" s="3" t="s">
        <v>1762</v>
      </c>
      <c r="J789" s="198"/>
    </row>
    <row r="790" spans="1:10">
      <c r="A790" s="316" t="str">
        <f t="shared" si="9"/>
        <v>貨4軽LRG</v>
      </c>
      <c r="B790" s="61" t="s">
        <v>1603</v>
      </c>
      <c r="C790" s="61" t="s">
        <v>1604</v>
      </c>
      <c r="D790" s="61" t="s">
        <v>697</v>
      </c>
      <c r="E790" s="61" t="s">
        <v>1016</v>
      </c>
      <c r="F790" s="61">
        <v>0.05</v>
      </c>
      <c r="G790" s="61">
        <v>1E-3</v>
      </c>
      <c r="H790" s="61">
        <v>2.58</v>
      </c>
      <c r="I790" s="3" t="s">
        <v>1762</v>
      </c>
      <c r="J790" s="198"/>
    </row>
    <row r="791" spans="1:10">
      <c r="A791" s="316" t="str">
        <f t="shared" si="9"/>
        <v>貨4軽LCG</v>
      </c>
      <c r="B791" s="61" t="s">
        <v>1603</v>
      </c>
      <c r="C791" s="61" t="s">
        <v>1604</v>
      </c>
      <c r="D791" s="61" t="s">
        <v>697</v>
      </c>
      <c r="E791" s="61" t="s">
        <v>733</v>
      </c>
      <c r="F791" s="61">
        <v>2.5000000000000001E-2</v>
      </c>
      <c r="G791" s="61">
        <v>5.0000000000000001E-4</v>
      </c>
      <c r="H791" s="61">
        <v>2.58</v>
      </c>
      <c r="I791" s="3" t="s">
        <v>1145</v>
      </c>
      <c r="J791" s="198"/>
    </row>
    <row r="792" spans="1:10">
      <c r="A792" s="316" t="str">
        <f t="shared" si="9"/>
        <v>貨4軽LJG</v>
      </c>
      <c r="B792" s="61" t="s">
        <v>1603</v>
      </c>
      <c r="C792" s="61" t="s">
        <v>1604</v>
      </c>
      <c r="D792" s="61" t="s">
        <v>697</v>
      </c>
      <c r="E792" s="61" t="s">
        <v>734</v>
      </c>
      <c r="F792" s="61">
        <v>2.5000000000000001E-2</v>
      </c>
      <c r="G792" s="61">
        <v>5.0000000000000001E-4</v>
      </c>
      <c r="H792" s="61">
        <v>2.58</v>
      </c>
      <c r="I792" s="3" t="s">
        <v>1145</v>
      </c>
      <c r="J792" s="198"/>
    </row>
    <row r="793" spans="1:10">
      <c r="A793" s="316" t="str">
        <f t="shared" si="9"/>
        <v>貨4軽LNG</v>
      </c>
      <c r="B793" s="61" t="s">
        <v>1603</v>
      </c>
      <c r="C793" s="61" t="s">
        <v>1604</v>
      </c>
      <c r="D793" s="61" t="s">
        <v>697</v>
      </c>
      <c r="E793" s="61" t="s">
        <v>1013</v>
      </c>
      <c r="F793" s="61">
        <v>2.5000000000000001E-2</v>
      </c>
      <c r="G793" s="61">
        <v>5.0000000000000001E-4</v>
      </c>
      <c r="H793" s="61">
        <v>2.58</v>
      </c>
      <c r="I793" s="3" t="s">
        <v>1145</v>
      </c>
      <c r="J793" s="198"/>
    </row>
    <row r="794" spans="1:10">
      <c r="A794" s="316" t="str">
        <f t="shared" si="9"/>
        <v>貨4軽LQG</v>
      </c>
      <c r="B794" s="61" t="s">
        <v>1603</v>
      </c>
      <c r="C794" s="61" t="s">
        <v>1604</v>
      </c>
      <c r="D794" s="61" t="s">
        <v>697</v>
      </c>
      <c r="E794" s="61" t="s">
        <v>1015</v>
      </c>
      <c r="F794" s="61">
        <v>2.5000000000000001E-2</v>
      </c>
      <c r="G794" s="61">
        <v>5.0000000000000001E-4</v>
      </c>
      <c r="H794" s="61">
        <v>2.58</v>
      </c>
      <c r="I794" s="3" t="s">
        <v>1145</v>
      </c>
      <c r="J794" s="198"/>
    </row>
    <row r="795" spans="1:10">
      <c r="A795" s="316" t="str">
        <f t="shared" si="9"/>
        <v>貨4軽MDG</v>
      </c>
      <c r="B795" s="61" t="s">
        <v>1603</v>
      </c>
      <c r="C795" s="61" t="s">
        <v>1604</v>
      </c>
      <c r="D795" s="61" t="s">
        <v>697</v>
      </c>
      <c r="E795" s="61" t="s">
        <v>735</v>
      </c>
      <c r="F795" s="61">
        <v>2.5000000000000001E-2</v>
      </c>
      <c r="G795" s="61">
        <v>5.0000000000000001E-4</v>
      </c>
      <c r="H795" s="61">
        <v>2.58</v>
      </c>
      <c r="I795" s="3" t="s">
        <v>1762</v>
      </c>
      <c r="J795" s="198"/>
    </row>
    <row r="796" spans="1:10">
      <c r="A796" s="316" t="str">
        <f t="shared" si="9"/>
        <v>貨4軽MKG</v>
      </c>
      <c r="B796" s="61" t="s">
        <v>1603</v>
      </c>
      <c r="C796" s="61" t="s">
        <v>1604</v>
      </c>
      <c r="D796" s="61" t="s">
        <v>697</v>
      </c>
      <c r="E796" s="61" t="s">
        <v>736</v>
      </c>
      <c r="F796" s="61">
        <v>2.5000000000000001E-2</v>
      </c>
      <c r="G796" s="61">
        <v>5.0000000000000001E-4</v>
      </c>
      <c r="H796" s="61">
        <v>2.58</v>
      </c>
      <c r="I796" s="3" t="s">
        <v>1762</v>
      </c>
      <c r="J796" s="198"/>
    </row>
    <row r="797" spans="1:10">
      <c r="A797" s="316" t="str">
        <f t="shared" si="9"/>
        <v>貨4軽MPG</v>
      </c>
      <c r="B797" s="61" t="s">
        <v>1603</v>
      </c>
      <c r="C797" s="61" t="s">
        <v>1604</v>
      </c>
      <c r="D797" s="61" t="s">
        <v>697</v>
      </c>
      <c r="E797" s="61" t="s">
        <v>1021</v>
      </c>
      <c r="F797" s="61">
        <v>2.5000000000000001E-2</v>
      </c>
      <c r="G797" s="61">
        <v>5.0000000000000001E-4</v>
      </c>
      <c r="H797" s="61">
        <v>2.58</v>
      </c>
      <c r="I797" s="3" t="s">
        <v>1762</v>
      </c>
      <c r="J797" s="198"/>
    </row>
    <row r="798" spans="1:10">
      <c r="A798" s="316" t="str">
        <f t="shared" si="9"/>
        <v>貨4軽MRG</v>
      </c>
      <c r="B798" s="61" t="s">
        <v>1603</v>
      </c>
      <c r="C798" s="61" t="s">
        <v>1604</v>
      </c>
      <c r="D798" s="61" t="s">
        <v>697</v>
      </c>
      <c r="E798" s="61" t="s">
        <v>1023</v>
      </c>
      <c r="F798" s="61">
        <v>2.5000000000000001E-2</v>
      </c>
      <c r="G798" s="61">
        <v>5.0000000000000001E-4</v>
      </c>
      <c r="H798" s="61">
        <v>2.58</v>
      </c>
      <c r="I798" s="3" t="s">
        <v>1762</v>
      </c>
      <c r="J798" s="198"/>
    </row>
    <row r="799" spans="1:10">
      <c r="A799" s="316" t="str">
        <f t="shared" si="9"/>
        <v>貨4軽MCG</v>
      </c>
      <c r="B799" s="61" t="s">
        <v>1603</v>
      </c>
      <c r="C799" s="61" t="s">
        <v>1604</v>
      </c>
      <c r="D799" s="61" t="s">
        <v>697</v>
      </c>
      <c r="E799" s="61" t="s">
        <v>737</v>
      </c>
      <c r="F799" s="61">
        <v>2.5000000000000001E-2</v>
      </c>
      <c r="G799" s="61">
        <v>5.0000000000000001E-4</v>
      </c>
      <c r="H799" s="61">
        <v>2.58</v>
      </c>
      <c r="I799" s="3" t="s">
        <v>1145</v>
      </c>
      <c r="J799" s="198"/>
    </row>
    <row r="800" spans="1:10">
      <c r="A800" s="316" t="str">
        <f t="shared" si="9"/>
        <v>貨4軽MJG</v>
      </c>
      <c r="B800" s="61" t="s">
        <v>1603</v>
      </c>
      <c r="C800" s="61" t="s">
        <v>1604</v>
      </c>
      <c r="D800" s="61" t="s">
        <v>697</v>
      </c>
      <c r="E800" s="61" t="s">
        <v>738</v>
      </c>
      <c r="F800" s="61">
        <v>2.5000000000000001E-2</v>
      </c>
      <c r="G800" s="61">
        <v>5.0000000000000001E-4</v>
      </c>
      <c r="H800" s="61">
        <v>2.58</v>
      </c>
      <c r="I800" s="3" t="s">
        <v>1145</v>
      </c>
      <c r="J800" s="198"/>
    </row>
    <row r="801" spans="1:10">
      <c r="A801" s="316" t="str">
        <f t="shared" si="9"/>
        <v>貨4軽MNG</v>
      </c>
      <c r="B801" s="61" t="s">
        <v>1603</v>
      </c>
      <c r="C801" s="61" t="s">
        <v>1604</v>
      </c>
      <c r="D801" s="61" t="s">
        <v>697</v>
      </c>
      <c r="E801" s="61" t="s">
        <v>1020</v>
      </c>
      <c r="F801" s="61">
        <v>2.5000000000000001E-2</v>
      </c>
      <c r="G801" s="61">
        <v>5.0000000000000001E-4</v>
      </c>
      <c r="H801" s="61">
        <v>2.58</v>
      </c>
      <c r="I801" s="3" t="s">
        <v>1145</v>
      </c>
      <c r="J801" s="198"/>
    </row>
    <row r="802" spans="1:10">
      <c r="A802" s="316" t="str">
        <f t="shared" si="9"/>
        <v>貨4軽MQG</v>
      </c>
      <c r="B802" s="61" t="s">
        <v>1603</v>
      </c>
      <c r="C802" s="61" t="s">
        <v>1604</v>
      </c>
      <c r="D802" s="61" t="s">
        <v>697</v>
      </c>
      <c r="E802" s="61" t="s">
        <v>1022</v>
      </c>
      <c r="F802" s="61">
        <v>2.5000000000000001E-2</v>
      </c>
      <c r="G802" s="61">
        <v>5.0000000000000001E-4</v>
      </c>
      <c r="H802" s="61">
        <v>2.58</v>
      </c>
      <c r="I802" s="3" t="s">
        <v>1145</v>
      </c>
      <c r="J802" s="198"/>
    </row>
    <row r="803" spans="1:10">
      <c r="A803" s="316" t="str">
        <f t="shared" si="9"/>
        <v>貨4軽RDG</v>
      </c>
      <c r="B803" s="61" t="s">
        <v>1603</v>
      </c>
      <c r="C803" s="61" t="s">
        <v>1604</v>
      </c>
      <c r="D803" s="61" t="s">
        <v>697</v>
      </c>
      <c r="E803" s="61" t="s">
        <v>739</v>
      </c>
      <c r="F803" s="61">
        <v>1.2500000000000001E-2</v>
      </c>
      <c r="G803" s="61">
        <v>2.5000000000000001E-4</v>
      </c>
      <c r="H803" s="61">
        <v>2.58</v>
      </c>
      <c r="I803" s="3" t="s">
        <v>1762</v>
      </c>
      <c r="J803" s="198"/>
    </row>
    <row r="804" spans="1:10">
      <c r="A804" s="316" t="str">
        <f t="shared" si="9"/>
        <v>貨4軽RKG</v>
      </c>
      <c r="B804" s="61" t="s">
        <v>1603</v>
      </c>
      <c r="C804" s="61" t="s">
        <v>1604</v>
      </c>
      <c r="D804" s="61" t="s">
        <v>697</v>
      </c>
      <c r="E804" s="61" t="s">
        <v>740</v>
      </c>
      <c r="F804" s="61">
        <v>1.2500000000000001E-2</v>
      </c>
      <c r="G804" s="61">
        <v>2.5000000000000001E-4</v>
      </c>
      <c r="H804" s="61">
        <v>2.58</v>
      </c>
      <c r="I804" s="3" t="s">
        <v>1762</v>
      </c>
      <c r="J804" s="198"/>
    </row>
    <row r="805" spans="1:10">
      <c r="A805" s="316" t="str">
        <f t="shared" si="9"/>
        <v>貨4軽RPG</v>
      </c>
      <c r="B805" s="61" t="s">
        <v>1603</v>
      </c>
      <c r="C805" s="61" t="s">
        <v>1604</v>
      </c>
      <c r="D805" s="61" t="s">
        <v>697</v>
      </c>
      <c r="E805" s="61" t="s">
        <v>1068</v>
      </c>
      <c r="F805" s="61">
        <v>1.2500000000000001E-2</v>
      </c>
      <c r="G805" s="61">
        <v>2.5000000000000001E-4</v>
      </c>
      <c r="H805" s="61">
        <v>2.58</v>
      </c>
      <c r="I805" s="3" t="s">
        <v>1762</v>
      </c>
      <c r="J805" s="198"/>
    </row>
    <row r="806" spans="1:10">
      <c r="A806" s="316" t="str">
        <f t="shared" si="9"/>
        <v>貨4軽RRG</v>
      </c>
      <c r="B806" s="61" t="s">
        <v>1603</v>
      </c>
      <c r="C806" s="61" t="s">
        <v>1604</v>
      </c>
      <c r="D806" s="61" t="s">
        <v>697</v>
      </c>
      <c r="E806" s="61" t="s">
        <v>1070</v>
      </c>
      <c r="F806" s="61">
        <v>1.2500000000000001E-2</v>
      </c>
      <c r="G806" s="61">
        <v>2.5000000000000001E-4</v>
      </c>
      <c r="H806" s="61">
        <v>2.58</v>
      </c>
      <c r="I806" s="3" t="s">
        <v>1762</v>
      </c>
      <c r="J806" s="198"/>
    </row>
    <row r="807" spans="1:10">
      <c r="A807" s="316" t="str">
        <f t="shared" si="9"/>
        <v>貨4軽RCG</v>
      </c>
      <c r="B807" s="61" t="s">
        <v>1603</v>
      </c>
      <c r="C807" s="61" t="s">
        <v>1604</v>
      </c>
      <c r="D807" s="61" t="s">
        <v>697</v>
      </c>
      <c r="E807" s="61" t="s">
        <v>741</v>
      </c>
      <c r="F807" s="61">
        <v>1.2500000000000001E-2</v>
      </c>
      <c r="G807" s="61">
        <v>2.5000000000000001E-4</v>
      </c>
      <c r="H807" s="61">
        <v>2.58</v>
      </c>
      <c r="I807" s="3" t="s">
        <v>1145</v>
      </c>
      <c r="J807" s="198"/>
    </row>
    <row r="808" spans="1:10">
      <c r="A808" s="316" t="str">
        <f t="shared" si="9"/>
        <v>貨4軽RJG</v>
      </c>
      <c r="B808" s="61" t="s">
        <v>1603</v>
      </c>
      <c r="C808" s="61" t="s">
        <v>1604</v>
      </c>
      <c r="D808" s="61" t="s">
        <v>697</v>
      </c>
      <c r="E808" s="61" t="s">
        <v>742</v>
      </c>
      <c r="F808" s="61">
        <v>1.2500000000000001E-2</v>
      </c>
      <c r="G808" s="61">
        <v>2.5000000000000001E-4</v>
      </c>
      <c r="H808" s="61">
        <v>2.58</v>
      </c>
      <c r="I808" s="3" t="s">
        <v>1145</v>
      </c>
      <c r="J808" s="198"/>
    </row>
    <row r="809" spans="1:10">
      <c r="A809" s="316" t="str">
        <f t="shared" si="9"/>
        <v>貨4軽RNG</v>
      </c>
      <c r="B809" s="61" t="s">
        <v>1603</v>
      </c>
      <c r="C809" s="61" t="s">
        <v>1604</v>
      </c>
      <c r="D809" s="61" t="s">
        <v>697</v>
      </c>
      <c r="E809" s="61" t="s">
        <v>1067</v>
      </c>
      <c r="F809" s="61">
        <v>1.2500000000000001E-2</v>
      </c>
      <c r="G809" s="61">
        <v>2.5000000000000001E-4</v>
      </c>
      <c r="H809" s="61">
        <v>2.58</v>
      </c>
      <c r="I809" s="3" t="s">
        <v>1145</v>
      </c>
      <c r="J809" s="198"/>
    </row>
    <row r="810" spans="1:10">
      <c r="A810" s="316" t="str">
        <f t="shared" si="9"/>
        <v>貨4軽RQG</v>
      </c>
      <c r="B810" s="61" t="s">
        <v>1603</v>
      </c>
      <c r="C810" s="61" t="s">
        <v>1604</v>
      </c>
      <c r="D810" s="61" t="s">
        <v>697</v>
      </c>
      <c r="E810" s="61" t="s">
        <v>1069</v>
      </c>
      <c r="F810" s="61">
        <v>1.2500000000000001E-2</v>
      </c>
      <c r="G810" s="61">
        <v>2.5000000000000001E-4</v>
      </c>
      <c r="H810" s="61">
        <v>2.58</v>
      </c>
      <c r="I810" s="3" t="s">
        <v>1145</v>
      </c>
      <c r="J810" s="198"/>
    </row>
    <row r="811" spans="1:10">
      <c r="A811" s="316" t="str">
        <f t="shared" si="9"/>
        <v>貨4軽QDG</v>
      </c>
      <c r="B811" s="61" t="s">
        <v>1603</v>
      </c>
      <c r="C811" s="61" t="s">
        <v>1604</v>
      </c>
      <c r="D811" s="61" t="s">
        <v>697</v>
      </c>
      <c r="E811" s="61" t="s">
        <v>1039</v>
      </c>
      <c r="F811" s="61">
        <v>4.4999999999999998E-2</v>
      </c>
      <c r="G811" s="61">
        <v>8.9999999999999998E-4</v>
      </c>
      <c r="H811" s="61">
        <v>2.58</v>
      </c>
      <c r="I811" s="3" t="s">
        <v>1762</v>
      </c>
      <c r="J811" s="198"/>
    </row>
    <row r="812" spans="1:10">
      <c r="A812" s="316" t="str">
        <f t="shared" si="9"/>
        <v>貨4軽QKG</v>
      </c>
      <c r="B812" s="61" t="s">
        <v>1603</v>
      </c>
      <c r="C812" s="61" t="s">
        <v>1604</v>
      </c>
      <c r="D812" s="61" t="s">
        <v>697</v>
      </c>
      <c r="E812" s="61" t="s">
        <v>1057</v>
      </c>
      <c r="F812" s="61">
        <v>4.4999999999999998E-2</v>
      </c>
      <c r="G812" s="61">
        <v>8.9999999999999998E-4</v>
      </c>
      <c r="H812" s="61">
        <v>2.58</v>
      </c>
      <c r="I812" s="3" t="s">
        <v>1762</v>
      </c>
      <c r="J812" s="198"/>
    </row>
    <row r="813" spans="1:10">
      <c r="A813" s="316" t="str">
        <f t="shared" si="9"/>
        <v>貨4軽QPG</v>
      </c>
      <c r="B813" s="61" t="s">
        <v>1603</v>
      </c>
      <c r="C813" s="61" t="s">
        <v>1604</v>
      </c>
      <c r="D813" s="61" t="s">
        <v>697</v>
      </c>
      <c r="E813" s="61" t="s">
        <v>1061</v>
      </c>
      <c r="F813" s="61">
        <v>4.4999999999999998E-2</v>
      </c>
      <c r="G813" s="61">
        <v>8.9999999999999998E-4</v>
      </c>
      <c r="H813" s="61">
        <v>2.58</v>
      </c>
      <c r="I813" s="3" t="s">
        <v>1762</v>
      </c>
      <c r="J813" s="198"/>
    </row>
    <row r="814" spans="1:10">
      <c r="A814" s="316" t="str">
        <f t="shared" si="9"/>
        <v>貨4軽QRG</v>
      </c>
      <c r="B814" s="61" t="s">
        <v>1603</v>
      </c>
      <c r="C814" s="61" t="s">
        <v>1604</v>
      </c>
      <c r="D814" s="61" t="s">
        <v>697</v>
      </c>
      <c r="E814" s="61" t="s">
        <v>1063</v>
      </c>
      <c r="F814" s="61">
        <v>4.4999999999999998E-2</v>
      </c>
      <c r="G814" s="61">
        <v>8.9999999999999998E-4</v>
      </c>
      <c r="H814" s="61">
        <v>2.58</v>
      </c>
      <c r="I814" s="3" t="s">
        <v>1762</v>
      </c>
      <c r="J814" s="198"/>
    </row>
    <row r="815" spans="1:10">
      <c r="A815" s="316" t="str">
        <f t="shared" si="9"/>
        <v>貨4軽QCG</v>
      </c>
      <c r="B815" s="61" t="s">
        <v>1603</v>
      </c>
      <c r="C815" s="61" t="s">
        <v>1604</v>
      </c>
      <c r="D815" s="61" t="s">
        <v>697</v>
      </c>
      <c r="E815" s="61" t="s">
        <v>1035</v>
      </c>
      <c r="F815" s="61">
        <v>4.4999999999999998E-2</v>
      </c>
      <c r="G815" s="61">
        <v>8.9999999999999998E-4</v>
      </c>
      <c r="H815" s="61">
        <v>2.58</v>
      </c>
      <c r="I815" s="3" t="s">
        <v>1145</v>
      </c>
      <c r="J815" s="198"/>
    </row>
    <row r="816" spans="1:10">
      <c r="A816" s="316" t="str">
        <f t="shared" si="9"/>
        <v>貨4軽QJG</v>
      </c>
      <c r="B816" s="61" t="s">
        <v>1603</v>
      </c>
      <c r="C816" s="61" t="s">
        <v>1604</v>
      </c>
      <c r="D816" s="61" t="s">
        <v>697</v>
      </c>
      <c r="E816" s="61" t="s">
        <v>1056</v>
      </c>
      <c r="F816" s="61">
        <v>4.4999999999999998E-2</v>
      </c>
      <c r="G816" s="61">
        <v>8.9999999999999998E-4</v>
      </c>
      <c r="H816" s="61">
        <v>2.58</v>
      </c>
      <c r="I816" s="3" t="s">
        <v>1145</v>
      </c>
      <c r="J816" s="198"/>
    </row>
    <row r="817" spans="1:10">
      <c r="A817" s="316" t="str">
        <f t="shared" si="9"/>
        <v>貨4軽QNG</v>
      </c>
      <c r="B817" s="61" t="s">
        <v>1603</v>
      </c>
      <c r="C817" s="61" t="s">
        <v>1604</v>
      </c>
      <c r="D817" s="61" t="s">
        <v>697</v>
      </c>
      <c r="E817" s="61" t="s">
        <v>1060</v>
      </c>
      <c r="F817" s="61">
        <v>4.4999999999999998E-2</v>
      </c>
      <c r="G817" s="61">
        <v>8.9999999999999998E-4</v>
      </c>
      <c r="H817" s="61">
        <v>2.58</v>
      </c>
      <c r="I817" s="3" t="s">
        <v>1145</v>
      </c>
      <c r="J817" s="198"/>
    </row>
    <row r="818" spans="1:10">
      <c r="A818" s="316" t="str">
        <f t="shared" si="9"/>
        <v>貨4軽QQG</v>
      </c>
      <c r="B818" s="61" t="s">
        <v>1603</v>
      </c>
      <c r="C818" s="61" t="s">
        <v>1604</v>
      </c>
      <c r="D818" s="61" t="s">
        <v>697</v>
      </c>
      <c r="E818" s="61" t="s">
        <v>1062</v>
      </c>
      <c r="F818" s="61">
        <v>4.4999999999999998E-2</v>
      </c>
      <c r="G818" s="61">
        <v>8.9999999999999998E-4</v>
      </c>
      <c r="H818" s="61">
        <v>2.58</v>
      </c>
      <c r="I818" s="3" t="s">
        <v>1145</v>
      </c>
      <c r="J818" s="198"/>
    </row>
    <row r="819" spans="1:10">
      <c r="A819" s="215" t="str">
        <f t="shared" si="9"/>
        <v>貨5軽LDG</v>
      </c>
      <c r="B819" s="61" t="s">
        <v>1260</v>
      </c>
      <c r="C819" s="61" t="s">
        <v>1261</v>
      </c>
      <c r="D819" s="61" t="s">
        <v>697</v>
      </c>
      <c r="E819" s="219" t="s">
        <v>731</v>
      </c>
      <c r="F819" s="61">
        <v>0.05</v>
      </c>
      <c r="G819" s="61">
        <v>1E-3</v>
      </c>
      <c r="H819" s="61">
        <v>2.58</v>
      </c>
      <c r="I819" s="3" t="s">
        <v>1762</v>
      </c>
      <c r="J819" s="198"/>
    </row>
    <row r="820" spans="1:10">
      <c r="A820" s="215" t="str">
        <f t="shared" si="9"/>
        <v>貨5軽LKG</v>
      </c>
      <c r="B820" s="61" t="s">
        <v>1260</v>
      </c>
      <c r="C820" s="61" t="s">
        <v>1261</v>
      </c>
      <c r="D820" s="61" t="s">
        <v>697</v>
      </c>
      <c r="E820" s="219" t="s">
        <v>732</v>
      </c>
      <c r="F820" s="61">
        <v>0.05</v>
      </c>
      <c r="G820" s="61">
        <v>1E-3</v>
      </c>
      <c r="H820" s="61">
        <v>2.58</v>
      </c>
      <c r="I820" s="3" t="s">
        <v>1762</v>
      </c>
      <c r="J820" s="198"/>
    </row>
    <row r="821" spans="1:10">
      <c r="A821" s="215" t="str">
        <f t="shared" si="9"/>
        <v>貨5軽LPG</v>
      </c>
      <c r="B821" s="61" t="s">
        <v>1262</v>
      </c>
      <c r="C821" s="61" t="s">
        <v>1261</v>
      </c>
      <c r="D821" s="61" t="s">
        <v>697</v>
      </c>
      <c r="E821" s="61" t="s">
        <v>1014</v>
      </c>
      <c r="F821" s="61">
        <v>0.05</v>
      </c>
      <c r="G821" s="61">
        <v>1E-3</v>
      </c>
      <c r="H821" s="61">
        <v>2.58</v>
      </c>
      <c r="I821" s="3" t="s">
        <v>1762</v>
      </c>
      <c r="J821" s="198"/>
    </row>
    <row r="822" spans="1:10">
      <c r="A822" s="215" t="str">
        <f t="shared" si="9"/>
        <v>貨5軽LRG</v>
      </c>
      <c r="B822" s="61" t="s">
        <v>1262</v>
      </c>
      <c r="C822" s="61" t="s">
        <v>1261</v>
      </c>
      <c r="D822" s="61" t="s">
        <v>697</v>
      </c>
      <c r="E822" s="61" t="s">
        <v>1016</v>
      </c>
      <c r="F822" s="61">
        <v>0.05</v>
      </c>
      <c r="G822" s="61">
        <v>1E-3</v>
      </c>
      <c r="H822" s="61">
        <v>2.58</v>
      </c>
      <c r="I822" s="3" t="s">
        <v>1762</v>
      </c>
      <c r="J822" s="198"/>
    </row>
    <row r="823" spans="1:10">
      <c r="A823" s="215" t="str">
        <f t="shared" si="9"/>
        <v>貨5軽LTG</v>
      </c>
      <c r="B823" s="61" t="s">
        <v>1262</v>
      </c>
      <c r="C823" s="61" t="s">
        <v>1261</v>
      </c>
      <c r="D823" s="61" t="s">
        <v>697</v>
      </c>
      <c r="E823" s="219" t="s">
        <v>1263</v>
      </c>
      <c r="F823" s="61">
        <v>0.05</v>
      </c>
      <c r="G823" s="61">
        <v>1E-3</v>
      </c>
      <c r="H823" s="61">
        <v>2.58</v>
      </c>
      <c r="I823" s="3" t="s">
        <v>1762</v>
      </c>
      <c r="J823" s="198"/>
    </row>
    <row r="824" spans="1:10">
      <c r="A824" s="215" t="str">
        <f t="shared" si="9"/>
        <v>貨5軽LCG</v>
      </c>
      <c r="B824" s="61" t="s">
        <v>1262</v>
      </c>
      <c r="C824" s="61" t="s">
        <v>1261</v>
      </c>
      <c r="D824" s="61" t="s">
        <v>697</v>
      </c>
      <c r="E824" s="219" t="s">
        <v>733</v>
      </c>
      <c r="F824" s="61">
        <v>2.5000000000000001E-2</v>
      </c>
      <c r="G824" s="61">
        <v>5.0000000000000001E-4</v>
      </c>
      <c r="H824" s="61">
        <v>2.58</v>
      </c>
      <c r="I824" s="3" t="s">
        <v>1145</v>
      </c>
      <c r="J824" s="198"/>
    </row>
    <row r="825" spans="1:10">
      <c r="A825" s="215" t="str">
        <f t="shared" si="9"/>
        <v>貨5軽LJG</v>
      </c>
      <c r="B825" s="61" t="s">
        <v>1262</v>
      </c>
      <c r="C825" s="61" t="s">
        <v>1261</v>
      </c>
      <c r="D825" s="219" t="s">
        <v>697</v>
      </c>
      <c r="E825" s="219" t="s">
        <v>734</v>
      </c>
      <c r="F825" s="61">
        <v>2.5000000000000001E-2</v>
      </c>
      <c r="G825" s="61">
        <v>5.0000000000000001E-4</v>
      </c>
      <c r="H825" s="61">
        <v>2.58</v>
      </c>
      <c r="I825" s="3" t="s">
        <v>1145</v>
      </c>
      <c r="J825" s="198"/>
    </row>
    <row r="826" spans="1:10">
      <c r="A826" s="215" t="str">
        <f t="shared" si="9"/>
        <v>貨5軽LNG</v>
      </c>
      <c r="B826" s="61" t="s">
        <v>1262</v>
      </c>
      <c r="C826" s="61" t="s">
        <v>1261</v>
      </c>
      <c r="D826" s="219" t="s">
        <v>697</v>
      </c>
      <c r="E826" s="219" t="s">
        <v>1013</v>
      </c>
      <c r="F826" s="61">
        <v>2.5000000000000001E-2</v>
      </c>
      <c r="G826" s="61">
        <v>5.0000000000000001E-4</v>
      </c>
      <c r="H826" s="61">
        <v>2.58</v>
      </c>
      <c r="I826" s="3" t="s">
        <v>1145</v>
      </c>
      <c r="J826" s="198"/>
    </row>
    <row r="827" spans="1:10">
      <c r="A827" s="215" t="str">
        <f t="shared" si="9"/>
        <v>貨5軽LQG</v>
      </c>
      <c r="B827" s="61" t="s">
        <v>1262</v>
      </c>
      <c r="C827" s="61" t="s">
        <v>1261</v>
      </c>
      <c r="D827" s="219" t="s">
        <v>697</v>
      </c>
      <c r="E827" s="219" t="s">
        <v>1015</v>
      </c>
      <c r="F827" s="61">
        <v>2.5000000000000001E-2</v>
      </c>
      <c r="G827" s="61">
        <v>5.0000000000000001E-4</v>
      </c>
      <c r="H827" s="61">
        <v>2.58</v>
      </c>
      <c r="I827" s="3" t="s">
        <v>1145</v>
      </c>
      <c r="J827" s="198"/>
    </row>
    <row r="828" spans="1:10">
      <c r="A828" s="215" t="str">
        <f t="shared" si="9"/>
        <v>貨5軽LSG</v>
      </c>
      <c r="B828" s="61" t="s">
        <v>1262</v>
      </c>
      <c r="C828" s="61" t="s">
        <v>1261</v>
      </c>
      <c r="D828" s="219" t="s">
        <v>697</v>
      </c>
      <c r="E828" s="219" t="s">
        <v>1264</v>
      </c>
      <c r="F828" s="61">
        <v>2.5000000000000001E-2</v>
      </c>
      <c r="G828" s="61">
        <v>5.0000000000000001E-4</v>
      </c>
      <c r="H828" s="61">
        <v>2.58</v>
      </c>
      <c r="I828" s="3" t="s">
        <v>1145</v>
      </c>
      <c r="J828" s="198"/>
    </row>
    <row r="829" spans="1:10">
      <c r="A829" s="215" t="str">
        <f t="shared" si="9"/>
        <v>貨5軽LMG</v>
      </c>
      <c r="B829" s="61" t="s">
        <v>1262</v>
      </c>
      <c r="C829" s="61" t="s">
        <v>1261</v>
      </c>
      <c r="D829" s="219" t="s">
        <v>697</v>
      </c>
      <c r="E829" s="219" t="s">
        <v>1265</v>
      </c>
      <c r="F829" s="61">
        <v>1.2500000000000001E-2</v>
      </c>
      <c r="G829" s="61">
        <v>2.5000000000000001E-4</v>
      </c>
      <c r="H829" s="61">
        <v>2.58</v>
      </c>
      <c r="I829" s="3" t="s">
        <v>1147</v>
      </c>
      <c r="J829" s="198"/>
    </row>
    <row r="830" spans="1:10">
      <c r="A830" s="215" t="str">
        <f t="shared" si="9"/>
        <v>貨5軽MDG</v>
      </c>
      <c r="B830" s="61" t="s">
        <v>1262</v>
      </c>
      <c r="C830" s="61" t="s">
        <v>1261</v>
      </c>
      <c r="D830" s="219" t="s">
        <v>697</v>
      </c>
      <c r="E830" s="219" t="s">
        <v>735</v>
      </c>
      <c r="F830" s="61">
        <v>2.5000000000000001E-2</v>
      </c>
      <c r="G830" s="61">
        <v>5.0000000000000001E-4</v>
      </c>
      <c r="H830" s="61">
        <v>2.58</v>
      </c>
      <c r="I830" s="3" t="s">
        <v>1762</v>
      </c>
      <c r="J830" s="198"/>
    </row>
    <row r="831" spans="1:10">
      <c r="A831" s="215" t="str">
        <f t="shared" si="9"/>
        <v>貨5軽MKG</v>
      </c>
      <c r="B831" s="61" t="s">
        <v>1262</v>
      </c>
      <c r="C831" s="61" t="s">
        <v>1261</v>
      </c>
      <c r="D831" s="219" t="s">
        <v>697</v>
      </c>
      <c r="E831" s="219" t="s">
        <v>736</v>
      </c>
      <c r="F831" s="61">
        <v>2.5000000000000001E-2</v>
      </c>
      <c r="G831" s="61">
        <v>5.0000000000000001E-4</v>
      </c>
      <c r="H831" s="61">
        <v>2.58</v>
      </c>
      <c r="I831" s="3" t="s">
        <v>1762</v>
      </c>
      <c r="J831" s="198"/>
    </row>
    <row r="832" spans="1:10">
      <c r="A832" s="215" t="str">
        <f t="shared" si="9"/>
        <v>貨5軽MPG</v>
      </c>
      <c r="B832" s="61" t="s">
        <v>1262</v>
      </c>
      <c r="C832" s="61" t="s">
        <v>1261</v>
      </c>
      <c r="D832" s="219" t="s">
        <v>697</v>
      </c>
      <c r="E832" s="219" t="s">
        <v>1021</v>
      </c>
      <c r="F832" s="61">
        <v>2.5000000000000001E-2</v>
      </c>
      <c r="G832" s="61">
        <v>5.0000000000000001E-4</v>
      </c>
      <c r="H832" s="61">
        <v>2.58</v>
      </c>
      <c r="I832" s="3" t="s">
        <v>1762</v>
      </c>
      <c r="J832" s="198"/>
    </row>
    <row r="833" spans="1:10">
      <c r="A833" s="215" t="str">
        <f t="shared" si="9"/>
        <v>貨5軽MRG</v>
      </c>
      <c r="B833" s="61" t="s">
        <v>1262</v>
      </c>
      <c r="C833" s="61" t="s">
        <v>1261</v>
      </c>
      <c r="D833" s="61" t="s">
        <v>697</v>
      </c>
      <c r="E833" s="219" t="s">
        <v>1023</v>
      </c>
      <c r="F833" s="61">
        <v>2.5000000000000001E-2</v>
      </c>
      <c r="G833" s="61">
        <v>5.0000000000000001E-4</v>
      </c>
      <c r="H833" s="61">
        <v>2.58</v>
      </c>
      <c r="I833" s="3" t="s">
        <v>1762</v>
      </c>
      <c r="J833" s="198"/>
    </row>
    <row r="834" spans="1:10">
      <c r="A834" s="215" t="str">
        <f t="shared" si="9"/>
        <v>貨5軽MCG</v>
      </c>
      <c r="B834" s="61" t="s">
        <v>1262</v>
      </c>
      <c r="C834" s="61" t="s">
        <v>1261</v>
      </c>
      <c r="D834" s="61" t="s">
        <v>697</v>
      </c>
      <c r="E834" s="219" t="s">
        <v>737</v>
      </c>
      <c r="F834" s="61">
        <v>2.5000000000000001E-2</v>
      </c>
      <c r="G834" s="61">
        <v>5.0000000000000001E-4</v>
      </c>
      <c r="H834" s="61">
        <v>2.58</v>
      </c>
      <c r="I834" s="3" t="s">
        <v>1145</v>
      </c>
      <c r="J834" s="198"/>
    </row>
    <row r="835" spans="1:10">
      <c r="A835" s="215" t="str">
        <f t="shared" si="9"/>
        <v>貨5軽MJG</v>
      </c>
      <c r="B835" s="61" t="s">
        <v>1262</v>
      </c>
      <c r="C835" s="61" t="s">
        <v>1261</v>
      </c>
      <c r="D835" s="61" t="s">
        <v>697</v>
      </c>
      <c r="E835" s="219" t="s">
        <v>738</v>
      </c>
      <c r="F835" s="61">
        <v>2.5000000000000001E-2</v>
      </c>
      <c r="G835" s="61">
        <v>5.0000000000000001E-4</v>
      </c>
      <c r="H835" s="61">
        <v>2.58</v>
      </c>
      <c r="I835" s="3" t="s">
        <v>1145</v>
      </c>
      <c r="J835" s="198"/>
    </row>
    <row r="836" spans="1:10">
      <c r="A836" s="215" t="str">
        <f t="shared" si="9"/>
        <v>貨5軽MNG</v>
      </c>
      <c r="B836" s="61" t="s">
        <v>1262</v>
      </c>
      <c r="C836" s="61" t="s">
        <v>1261</v>
      </c>
      <c r="D836" s="61" t="s">
        <v>697</v>
      </c>
      <c r="E836" s="219" t="s">
        <v>1020</v>
      </c>
      <c r="F836" s="61">
        <v>2.5000000000000001E-2</v>
      </c>
      <c r="G836" s="61">
        <v>5.0000000000000001E-4</v>
      </c>
      <c r="H836" s="61">
        <v>2.58</v>
      </c>
      <c r="I836" s="3" t="s">
        <v>1145</v>
      </c>
      <c r="J836" s="198"/>
    </row>
    <row r="837" spans="1:10">
      <c r="A837" s="215" t="str">
        <f t="shared" si="9"/>
        <v>貨5軽MQG</v>
      </c>
      <c r="B837" s="61" t="s">
        <v>1262</v>
      </c>
      <c r="C837" s="61" t="s">
        <v>1261</v>
      </c>
      <c r="D837" s="61" t="s">
        <v>697</v>
      </c>
      <c r="E837" s="219" t="s">
        <v>1022</v>
      </c>
      <c r="F837" s="61">
        <v>2.5000000000000001E-2</v>
      </c>
      <c r="G837" s="61">
        <v>5.0000000000000001E-4</v>
      </c>
      <c r="H837" s="61">
        <v>2.58</v>
      </c>
      <c r="I837" s="3" t="s">
        <v>1145</v>
      </c>
      <c r="J837" s="198"/>
    </row>
    <row r="838" spans="1:10">
      <c r="A838" s="215" t="str">
        <f t="shared" ref="A838:A923" si="10">CONCATENATE(C838,E838)</f>
        <v>貨5軽MMG</v>
      </c>
      <c r="B838" s="61" t="s">
        <v>1262</v>
      </c>
      <c r="C838" s="61" t="s">
        <v>1261</v>
      </c>
      <c r="D838" s="61" t="s">
        <v>697</v>
      </c>
      <c r="E838" s="219" t="s">
        <v>1266</v>
      </c>
      <c r="F838" s="61">
        <v>2.5000000000000001E-2</v>
      </c>
      <c r="G838" s="61">
        <v>5.0000000000000001E-4</v>
      </c>
      <c r="H838" s="61">
        <v>2.58</v>
      </c>
      <c r="I838" s="3" t="s">
        <v>1147</v>
      </c>
      <c r="J838" s="198"/>
    </row>
    <row r="839" spans="1:10">
      <c r="A839" s="215" t="str">
        <f t="shared" si="10"/>
        <v>貨5軽RDG</v>
      </c>
      <c r="B839" s="61" t="s">
        <v>1262</v>
      </c>
      <c r="C839" s="61" t="s">
        <v>1261</v>
      </c>
      <c r="D839" s="61" t="s">
        <v>697</v>
      </c>
      <c r="E839" s="219" t="s">
        <v>739</v>
      </c>
      <c r="F839" s="61">
        <v>1.2500000000000001E-2</v>
      </c>
      <c r="G839" s="61">
        <v>2.5000000000000001E-4</v>
      </c>
      <c r="H839" s="61">
        <v>2.58</v>
      </c>
      <c r="I839" s="3" t="s">
        <v>1762</v>
      </c>
      <c r="J839" s="198"/>
    </row>
    <row r="840" spans="1:10">
      <c r="A840" s="215" t="str">
        <f t="shared" si="10"/>
        <v>貨5軽RKG</v>
      </c>
      <c r="B840" s="61" t="s">
        <v>1262</v>
      </c>
      <c r="C840" s="61" t="s">
        <v>1261</v>
      </c>
      <c r="D840" s="61" t="s">
        <v>697</v>
      </c>
      <c r="E840" s="219" t="s">
        <v>740</v>
      </c>
      <c r="F840" s="61">
        <v>1.2500000000000001E-2</v>
      </c>
      <c r="G840" s="61">
        <v>2.5000000000000001E-4</v>
      </c>
      <c r="H840" s="61">
        <v>2.58</v>
      </c>
      <c r="I840" s="3" t="s">
        <v>1762</v>
      </c>
      <c r="J840" s="198"/>
    </row>
    <row r="841" spans="1:10">
      <c r="A841" s="215" t="str">
        <f t="shared" si="10"/>
        <v>貨5軽RPG</v>
      </c>
      <c r="B841" s="61" t="s">
        <v>1262</v>
      </c>
      <c r="C841" s="61" t="s">
        <v>1261</v>
      </c>
      <c r="D841" s="61" t="s">
        <v>697</v>
      </c>
      <c r="E841" s="61" t="s">
        <v>1068</v>
      </c>
      <c r="F841" s="61">
        <v>1.2500000000000001E-2</v>
      </c>
      <c r="G841" s="61">
        <v>2.5000000000000001E-4</v>
      </c>
      <c r="H841" s="61">
        <v>2.58</v>
      </c>
      <c r="I841" s="3" t="s">
        <v>1762</v>
      </c>
      <c r="J841" s="198"/>
    </row>
    <row r="842" spans="1:10">
      <c r="A842" s="215" t="str">
        <f t="shared" si="10"/>
        <v>貨5軽RRG</v>
      </c>
      <c r="B842" s="61" t="s">
        <v>1262</v>
      </c>
      <c r="C842" s="61" t="s">
        <v>1261</v>
      </c>
      <c r="D842" s="61" t="s">
        <v>697</v>
      </c>
      <c r="E842" s="61" t="s">
        <v>1070</v>
      </c>
      <c r="F842" s="61">
        <v>1.2500000000000001E-2</v>
      </c>
      <c r="G842" s="61">
        <v>2.5000000000000001E-4</v>
      </c>
      <c r="H842" s="61">
        <v>2.58</v>
      </c>
      <c r="I842" s="3" t="s">
        <v>1762</v>
      </c>
      <c r="J842" s="198"/>
    </row>
    <row r="843" spans="1:10">
      <c r="A843" s="215" t="str">
        <f t="shared" si="10"/>
        <v>貨5軽RCG</v>
      </c>
      <c r="B843" s="61" t="s">
        <v>1262</v>
      </c>
      <c r="C843" s="61" t="s">
        <v>1261</v>
      </c>
      <c r="D843" s="61" t="s">
        <v>697</v>
      </c>
      <c r="E843" s="61" t="s">
        <v>741</v>
      </c>
      <c r="F843" s="61">
        <v>1.2500000000000001E-2</v>
      </c>
      <c r="G843" s="61">
        <v>2.5000000000000001E-4</v>
      </c>
      <c r="H843" s="61">
        <v>2.58</v>
      </c>
      <c r="I843" s="3" t="s">
        <v>1145</v>
      </c>
      <c r="J843" s="198"/>
    </row>
    <row r="844" spans="1:10">
      <c r="A844" s="215" t="str">
        <f t="shared" si="10"/>
        <v>貨5軽RJG</v>
      </c>
      <c r="B844" s="61" t="s">
        <v>1262</v>
      </c>
      <c r="C844" s="61" t="s">
        <v>1261</v>
      </c>
      <c r="D844" s="61" t="s">
        <v>697</v>
      </c>
      <c r="E844" s="61" t="s">
        <v>742</v>
      </c>
      <c r="F844" s="61">
        <v>1.2500000000000001E-2</v>
      </c>
      <c r="G844" s="61">
        <v>2.5000000000000001E-4</v>
      </c>
      <c r="H844" s="61">
        <v>2.58</v>
      </c>
      <c r="I844" s="3" t="s">
        <v>1145</v>
      </c>
      <c r="J844" s="198"/>
    </row>
    <row r="845" spans="1:10">
      <c r="A845" s="215" t="str">
        <f t="shared" si="10"/>
        <v>貨5軽RNG</v>
      </c>
      <c r="B845" s="61" t="s">
        <v>1262</v>
      </c>
      <c r="C845" s="61" t="s">
        <v>1261</v>
      </c>
      <c r="D845" s="61" t="s">
        <v>697</v>
      </c>
      <c r="E845" s="61" t="s">
        <v>1067</v>
      </c>
      <c r="F845" s="61">
        <v>1.2500000000000001E-2</v>
      </c>
      <c r="G845" s="61">
        <v>2.5000000000000001E-4</v>
      </c>
      <c r="H845" s="61">
        <v>2.58</v>
      </c>
      <c r="I845" s="3" t="s">
        <v>1145</v>
      </c>
      <c r="J845" s="198"/>
    </row>
    <row r="846" spans="1:10">
      <c r="A846" s="215" t="str">
        <f t="shared" si="10"/>
        <v>貨5軽RQG</v>
      </c>
      <c r="B846" s="61" t="s">
        <v>1262</v>
      </c>
      <c r="C846" s="61" t="s">
        <v>1261</v>
      </c>
      <c r="D846" s="61" t="s">
        <v>697</v>
      </c>
      <c r="E846" s="61" t="s">
        <v>1069</v>
      </c>
      <c r="F846" s="61">
        <v>1.2500000000000001E-2</v>
      </c>
      <c r="G846" s="61">
        <v>2.5000000000000001E-4</v>
      </c>
      <c r="H846" s="61">
        <v>2.58</v>
      </c>
      <c r="I846" s="3" t="s">
        <v>1145</v>
      </c>
      <c r="J846" s="198"/>
    </row>
    <row r="847" spans="1:10">
      <c r="A847" s="215" t="str">
        <f t="shared" si="10"/>
        <v>貨5軽RMG</v>
      </c>
      <c r="B847" s="61" t="s">
        <v>1262</v>
      </c>
      <c r="C847" s="61" t="s">
        <v>1261</v>
      </c>
      <c r="D847" s="61" t="s">
        <v>697</v>
      </c>
      <c r="E847" s="61" t="s">
        <v>1267</v>
      </c>
      <c r="F847" s="61">
        <v>1.2500000000000001E-2</v>
      </c>
      <c r="G847" s="61">
        <v>2.5000000000000001E-4</v>
      </c>
      <c r="H847" s="61">
        <v>2.58</v>
      </c>
      <c r="I847" s="3" t="s">
        <v>1147</v>
      </c>
      <c r="J847" s="198"/>
    </row>
    <row r="848" spans="1:10">
      <c r="A848" s="215" t="str">
        <f t="shared" si="10"/>
        <v>貨5軽QDG</v>
      </c>
      <c r="B848" s="61" t="s">
        <v>1262</v>
      </c>
      <c r="C848" s="61" t="s">
        <v>1261</v>
      </c>
      <c r="D848" s="61" t="s">
        <v>697</v>
      </c>
      <c r="E848" s="61" t="s">
        <v>1039</v>
      </c>
      <c r="F848" s="61">
        <v>4.5000000000000005E-2</v>
      </c>
      <c r="G848" s="61">
        <v>9.0000000000000008E-4</v>
      </c>
      <c r="H848" s="61">
        <v>2.58</v>
      </c>
      <c r="I848" s="3" t="s">
        <v>1762</v>
      </c>
      <c r="J848" s="198"/>
    </row>
    <row r="849" spans="1:10">
      <c r="A849" s="215" t="str">
        <f t="shared" si="10"/>
        <v>貨5軽QKG</v>
      </c>
      <c r="B849" s="61" t="s">
        <v>1262</v>
      </c>
      <c r="C849" s="61" t="s">
        <v>1261</v>
      </c>
      <c r="D849" s="61" t="s">
        <v>697</v>
      </c>
      <c r="E849" s="61" t="s">
        <v>1057</v>
      </c>
      <c r="F849" s="61">
        <v>4.5000000000000005E-2</v>
      </c>
      <c r="G849" s="61">
        <v>9.0000000000000008E-4</v>
      </c>
      <c r="H849" s="61">
        <v>2.58</v>
      </c>
      <c r="I849" s="3" t="s">
        <v>1762</v>
      </c>
      <c r="J849" s="198"/>
    </row>
    <row r="850" spans="1:10">
      <c r="A850" s="215" t="str">
        <f t="shared" si="10"/>
        <v>貨5軽QPG</v>
      </c>
      <c r="B850" s="61" t="s">
        <v>1262</v>
      </c>
      <c r="C850" s="61" t="s">
        <v>1261</v>
      </c>
      <c r="D850" s="61" t="s">
        <v>697</v>
      </c>
      <c r="E850" s="61" t="s">
        <v>1061</v>
      </c>
      <c r="F850" s="61">
        <v>4.5000000000000005E-2</v>
      </c>
      <c r="G850" s="61">
        <v>9.0000000000000008E-4</v>
      </c>
      <c r="H850" s="61">
        <v>2.58</v>
      </c>
      <c r="I850" s="3" t="s">
        <v>1762</v>
      </c>
      <c r="J850" s="198"/>
    </row>
    <row r="851" spans="1:10">
      <c r="A851" s="215" t="str">
        <f t="shared" si="10"/>
        <v>貨5軽QRG</v>
      </c>
      <c r="B851" s="61" t="s">
        <v>1262</v>
      </c>
      <c r="C851" s="61" t="s">
        <v>1261</v>
      </c>
      <c r="D851" s="61" t="s">
        <v>697</v>
      </c>
      <c r="E851" s="61" t="s">
        <v>1063</v>
      </c>
      <c r="F851" s="61">
        <v>4.5000000000000005E-2</v>
      </c>
      <c r="G851" s="61">
        <v>9.0000000000000008E-4</v>
      </c>
      <c r="H851" s="61">
        <v>2.58</v>
      </c>
      <c r="I851" s="3" t="s">
        <v>1762</v>
      </c>
      <c r="J851" s="198"/>
    </row>
    <row r="852" spans="1:10">
      <c r="A852" s="215" t="str">
        <f t="shared" si="10"/>
        <v>貨5軽QTG</v>
      </c>
      <c r="B852" s="61" t="s">
        <v>1262</v>
      </c>
      <c r="C852" s="61" t="s">
        <v>1261</v>
      </c>
      <c r="D852" s="61" t="s">
        <v>697</v>
      </c>
      <c r="E852" s="61" t="s">
        <v>1268</v>
      </c>
      <c r="F852" s="61">
        <v>4.5000000000000005E-2</v>
      </c>
      <c r="G852" s="61">
        <v>9.0000000000000008E-4</v>
      </c>
      <c r="H852" s="61">
        <v>2.58</v>
      </c>
      <c r="I852" s="3" t="s">
        <v>1762</v>
      </c>
      <c r="J852" s="198"/>
    </row>
    <row r="853" spans="1:10">
      <c r="A853" s="215" t="str">
        <f t="shared" si="10"/>
        <v>貨5軽QCG</v>
      </c>
      <c r="B853" s="61" t="s">
        <v>1262</v>
      </c>
      <c r="C853" s="61" t="s">
        <v>1261</v>
      </c>
      <c r="D853" s="61" t="s">
        <v>697</v>
      </c>
      <c r="E853" s="61" t="s">
        <v>1035</v>
      </c>
      <c r="F853" s="61">
        <v>4.5000000000000005E-2</v>
      </c>
      <c r="G853" s="61">
        <v>9.0000000000000008E-4</v>
      </c>
      <c r="H853" s="61">
        <v>2.58</v>
      </c>
      <c r="I853" s="3" t="s">
        <v>1145</v>
      </c>
      <c r="J853" s="198"/>
    </row>
    <row r="854" spans="1:10">
      <c r="A854" s="215" t="str">
        <f t="shared" si="10"/>
        <v>貨5軽QJG</v>
      </c>
      <c r="B854" s="61" t="s">
        <v>1262</v>
      </c>
      <c r="C854" s="61" t="s">
        <v>1261</v>
      </c>
      <c r="D854" s="61" t="s">
        <v>697</v>
      </c>
      <c r="E854" s="61" t="s">
        <v>1056</v>
      </c>
      <c r="F854" s="61">
        <v>4.5000000000000005E-2</v>
      </c>
      <c r="G854" s="61">
        <v>9.0000000000000008E-4</v>
      </c>
      <c r="H854" s="61">
        <v>2.58</v>
      </c>
      <c r="I854" s="3" t="s">
        <v>1145</v>
      </c>
      <c r="J854" s="198"/>
    </row>
    <row r="855" spans="1:10">
      <c r="A855" s="215" t="str">
        <f t="shared" si="10"/>
        <v>貨5軽QNG</v>
      </c>
      <c r="B855" s="61" t="s">
        <v>1262</v>
      </c>
      <c r="C855" s="61" t="s">
        <v>1261</v>
      </c>
      <c r="D855" s="61" t="s">
        <v>697</v>
      </c>
      <c r="E855" s="61" t="s">
        <v>1060</v>
      </c>
      <c r="F855" s="61">
        <v>4.5000000000000005E-2</v>
      </c>
      <c r="G855" s="61">
        <v>9.0000000000000008E-4</v>
      </c>
      <c r="H855" s="61">
        <v>2.58</v>
      </c>
      <c r="I855" s="3" t="s">
        <v>1145</v>
      </c>
      <c r="J855" s="198"/>
    </row>
    <row r="856" spans="1:10">
      <c r="A856" s="215" t="str">
        <f t="shared" si="10"/>
        <v>貨5軽QQG</v>
      </c>
      <c r="B856" s="61" t="s">
        <v>1262</v>
      </c>
      <c r="C856" s="61" t="s">
        <v>1261</v>
      </c>
      <c r="D856" s="61" t="s">
        <v>697</v>
      </c>
      <c r="E856" s="61" t="s">
        <v>1062</v>
      </c>
      <c r="F856" s="61">
        <v>4.5000000000000005E-2</v>
      </c>
      <c r="G856" s="61">
        <v>9.0000000000000008E-4</v>
      </c>
      <c r="H856" s="61">
        <v>2.58</v>
      </c>
      <c r="I856" s="3" t="s">
        <v>1145</v>
      </c>
      <c r="J856" s="198"/>
    </row>
    <row r="857" spans="1:10">
      <c r="A857" s="215" t="str">
        <f t="shared" si="10"/>
        <v>貨5軽QSG</v>
      </c>
      <c r="B857" s="61" t="s">
        <v>1262</v>
      </c>
      <c r="C857" s="61" t="s">
        <v>1261</v>
      </c>
      <c r="D857" s="61" t="s">
        <v>697</v>
      </c>
      <c r="E857" s="61" t="s">
        <v>1269</v>
      </c>
      <c r="F857" s="61">
        <v>4.5000000000000005E-2</v>
      </c>
      <c r="G857" s="61">
        <v>9.0000000000000008E-4</v>
      </c>
      <c r="H857" s="61">
        <v>2.58</v>
      </c>
      <c r="I857" s="3" t="s">
        <v>1145</v>
      </c>
      <c r="J857" s="198"/>
    </row>
    <row r="858" spans="1:10">
      <c r="A858" s="215" t="str">
        <f t="shared" si="10"/>
        <v>貨5軽QMG</v>
      </c>
      <c r="B858" s="61" t="s">
        <v>1262</v>
      </c>
      <c r="C858" s="61" t="s">
        <v>1261</v>
      </c>
      <c r="D858" s="61" t="s">
        <v>697</v>
      </c>
      <c r="E858" s="61" t="s">
        <v>1270</v>
      </c>
      <c r="F858" s="61">
        <v>4.4999999999999998E-2</v>
      </c>
      <c r="G858" s="61">
        <v>8.9999999999999998E-4</v>
      </c>
      <c r="H858" s="61">
        <v>2.58</v>
      </c>
      <c r="I858" s="3" t="s">
        <v>1147</v>
      </c>
      <c r="J858" s="198"/>
    </row>
    <row r="859" spans="1:10">
      <c r="A859" s="215" t="str">
        <f t="shared" si="10"/>
        <v>貨4軽SDG</v>
      </c>
      <c r="B859" s="61" t="s">
        <v>1271</v>
      </c>
      <c r="C859" s="61" t="s">
        <v>1253</v>
      </c>
      <c r="D859" s="61" t="s">
        <v>698</v>
      </c>
      <c r="E859" s="61" t="s">
        <v>743</v>
      </c>
      <c r="F859" s="61">
        <v>0.05</v>
      </c>
      <c r="G859" s="61">
        <v>1E-3</v>
      </c>
      <c r="H859" s="61">
        <v>2.58</v>
      </c>
      <c r="I859" s="3" t="s">
        <v>1762</v>
      </c>
      <c r="J859" s="198"/>
    </row>
    <row r="860" spans="1:10">
      <c r="A860" s="215" t="str">
        <f t="shared" si="10"/>
        <v>貨4軽SKG</v>
      </c>
      <c r="B860" s="61" t="s">
        <v>1271</v>
      </c>
      <c r="C860" s="61" t="s">
        <v>1253</v>
      </c>
      <c r="D860" s="61" t="s">
        <v>698</v>
      </c>
      <c r="E860" s="61" t="s">
        <v>744</v>
      </c>
      <c r="F860" s="61">
        <v>0.05</v>
      </c>
      <c r="G860" s="61">
        <v>1E-3</v>
      </c>
      <c r="H860" s="61">
        <v>2.58</v>
      </c>
      <c r="I860" s="3" t="s">
        <v>1762</v>
      </c>
      <c r="J860" s="198"/>
    </row>
    <row r="861" spans="1:10">
      <c r="A861" s="215" t="str">
        <f t="shared" si="10"/>
        <v>貨4軽SPG</v>
      </c>
      <c r="B861" s="61" t="s">
        <v>1272</v>
      </c>
      <c r="C861" s="61" t="s">
        <v>1253</v>
      </c>
      <c r="D861" s="61" t="s">
        <v>698</v>
      </c>
      <c r="E861" s="61" t="s">
        <v>1072</v>
      </c>
      <c r="F861" s="61">
        <v>0.05</v>
      </c>
      <c r="G861" s="61">
        <v>1E-3</v>
      </c>
      <c r="H861" s="61">
        <v>2.58</v>
      </c>
      <c r="I861" s="3" t="s">
        <v>1762</v>
      </c>
      <c r="J861" s="198"/>
    </row>
    <row r="862" spans="1:10">
      <c r="A862" s="215" t="str">
        <f t="shared" si="10"/>
        <v>貨4軽SRG</v>
      </c>
      <c r="B862" s="61" t="s">
        <v>1272</v>
      </c>
      <c r="C862" s="61" t="s">
        <v>1253</v>
      </c>
      <c r="D862" s="61" t="s">
        <v>698</v>
      </c>
      <c r="E862" s="219" t="s">
        <v>1074</v>
      </c>
      <c r="F862" s="61">
        <v>0.05</v>
      </c>
      <c r="G862" s="61">
        <v>1E-3</v>
      </c>
      <c r="H862" s="61">
        <v>2.58</v>
      </c>
      <c r="I862" s="3" t="s">
        <v>1762</v>
      </c>
      <c r="J862" s="198"/>
    </row>
    <row r="863" spans="1:10">
      <c r="A863" s="215" t="str">
        <f t="shared" si="10"/>
        <v>貨4軽STG</v>
      </c>
      <c r="B863" s="61" t="s">
        <v>1272</v>
      </c>
      <c r="C863" s="61" t="s">
        <v>1253</v>
      </c>
      <c r="D863" s="61" t="s">
        <v>698</v>
      </c>
      <c r="E863" s="219" t="s">
        <v>1273</v>
      </c>
      <c r="F863" s="61">
        <v>0.05</v>
      </c>
      <c r="G863" s="61">
        <v>1E-3</v>
      </c>
      <c r="H863" s="61">
        <v>2.58</v>
      </c>
      <c r="I863" s="3" t="s">
        <v>1762</v>
      </c>
      <c r="J863" s="198"/>
    </row>
    <row r="864" spans="1:10">
      <c r="A864" s="215" t="str">
        <f t="shared" si="10"/>
        <v>貨4軽SCG</v>
      </c>
      <c r="B864" s="61" t="s">
        <v>1272</v>
      </c>
      <c r="C864" s="61" t="s">
        <v>1253</v>
      </c>
      <c r="D864" s="61" t="s">
        <v>698</v>
      </c>
      <c r="E864" s="61" t="s">
        <v>745</v>
      </c>
      <c r="F864" s="61">
        <v>2.5000000000000001E-2</v>
      </c>
      <c r="G864" s="61">
        <v>5.0000000000000001E-4</v>
      </c>
      <c r="H864" s="61">
        <v>2.58</v>
      </c>
      <c r="I864" s="3" t="s">
        <v>1145</v>
      </c>
      <c r="J864" s="198"/>
    </row>
    <row r="865" spans="1:10">
      <c r="A865" s="215" t="str">
        <f t="shared" si="10"/>
        <v>貨4軽SJG</v>
      </c>
      <c r="B865" s="61" t="s">
        <v>1272</v>
      </c>
      <c r="C865" s="61" t="s">
        <v>1253</v>
      </c>
      <c r="D865" s="61" t="s">
        <v>698</v>
      </c>
      <c r="E865" s="61" t="s">
        <v>746</v>
      </c>
      <c r="F865" s="61">
        <v>2.5000000000000001E-2</v>
      </c>
      <c r="G865" s="61">
        <v>5.0000000000000001E-4</v>
      </c>
      <c r="H865" s="61">
        <v>2.58</v>
      </c>
      <c r="I865" s="3" t="s">
        <v>1145</v>
      </c>
      <c r="J865" s="198"/>
    </row>
    <row r="866" spans="1:10">
      <c r="A866" s="215" t="str">
        <f t="shared" si="10"/>
        <v>貨4軽SNG</v>
      </c>
      <c r="B866" s="61" t="s">
        <v>1272</v>
      </c>
      <c r="C866" s="61" t="s">
        <v>1253</v>
      </c>
      <c r="D866" s="61" t="s">
        <v>698</v>
      </c>
      <c r="E866" s="61" t="s">
        <v>1071</v>
      </c>
      <c r="F866" s="61">
        <v>2.5000000000000001E-2</v>
      </c>
      <c r="G866" s="61">
        <v>5.0000000000000001E-4</v>
      </c>
      <c r="H866" s="61">
        <v>2.58</v>
      </c>
      <c r="I866" s="3" t="s">
        <v>1145</v>
      </c>
      <c r="J866" s="198"/>
    </row>
    <row r="867" spans="1:10">
      <c r="A867" s="215" t="str">
        <f t="shared" si="10"/>
        <v>貨4軽SQG</v>
      </c>
      <c r="B867" s="61" t="s">
        <v>1272</v>
      </c>
      <c r="C867" s="61" t="s">
        <v>1253</v>
      </c>
      <c r="D867" s="61" t="s">
        <v>698</v>
      </c>
      <c r="E867" s="61" t="s">
        <v>1073</v>
      </c>
      <c r="F867" s="61">
        <v>2.5000000000000001E-2</v>
      </c>
      <c r="G867" s="61">
        <v>5.0000000000000001E-4</v>
      </c>
      <c r="H867" s="61">
        <v>2.58</v>
      </c>
      <c r="I867" s="3" t="s">
        <v>1145</v>
      </c>
      <c r="J867" s="198"/>
    </row>
    <row r="868" spans="1:10">
      <c r="A868" s="215" t="str">
        <f t="shared" si="10"/>
        <v>貨4軽SSG</v>
      </c>
      <c r="B868" s="61" t="s">
        <v>1272</v>
      </c>
      <c r="C868" s="61" t="s">
        <v>1253</v>
      </c>
      <c r="D868" s="61" t="s">
        <v>698</v>
      </c>
      <c r="E868" s="61" t="s">
        <v>1274</v>
      </c>
      <c r="F868" s="61">
        <v>2.5000000000000001E-2</v>
      </c>
      <c r="G868" s="61">
        <v>5.0000000000000001E-4</v>
      </c>
      <c r="H868" s="61">
        <v>2.58</v>
      </c>
      <c r="I868" s="3" t="s">
        <v>1145</v>
      </c>
      <c r="J868" s="198"/>
    </row>
    <row r="869" spans="1:10">
      <c r="A869" s="215" t="str">
        <f t="shared" si="10"/>
        <v>貨4軽SMG</v>
      </c>
      <c r="B869" s="61" t="s">
        <v>1272</v>
      </c>
      <c r="C869" s="61" t="s">
        <v>1253</v>
      </c>
      <c r="D869" s="61" t="s">
        <v>698</v>
      </c>
      <c r="E869" s="61" t="s">
        <v>1275</v>
      </c>
      <c r="F869" s="61">
        <v>1.2500000000000001E-2</v>
      </c>
      <c r="G869" s="61">
        <v>2.5000000000000001E-4</v>
      </c>
      <c r="H869" s="61">
        <v>2.58</v>
      </c>
      <c r="I869" s="3" t="s">
        <v>1147</v>
      </c>
      <c r="J869" s="198"/>
    </row>
    <row r="870" spans="1:10">
      <c r="A870" s="215" t="str">
        <f t="shared" si="10"/>
        <v>貨4軽TDG</v>
      </c>
      <c r="B870" s="61" t="s">
        <v>1272</v>
      </c>
      <c r="C870" s="61" t="s">
        <v>1253</v>
      </c>
      <c r="D870" s="61" t="s">
        <v>698</v>
      </c>
      <c r="E870" s="61" t="s">
        <v>1078</v>
      </c>
      <c r="F870" s="61">
        <v>4.4999999999999998E-2</v>
      </c>
      <c r="G870" s="61">
        <v>9.0000000000000008E-4</v>
      </c>
      <c r="H870" s="61">
        <v>2.58</v>
      </c>
      <c r="I870" s="3" t="s">
        <v>1762</v>
      </c>
      <c r="J870" s="198"/>
    </row>
    <row r="871" spans="1:10">
      <c r="A871" s="215" t="str">
        <f t="shared" si="10"/>
        <v>貨4軽TKG</v>
      </c>
      <c r="B871" s="61" t="s">
        <v>1272</v>
      </c>
      <c r="C871" s="61" t="s">
        <v>1253</v>
      </c>
      <c r="D871" s="61" t="s">
        <v>698</v>
      </c>
      <c r="E871" s="61" t="s">
        <v>1084</v>
      </c>
      <c r="F871" s="61">
        <v>4.4999999999999998E-2</v>
      </c>
      <c r="G871" s="61">
        <v>9.0000000000000008E-4</v>
      </c>
      <c r="H871" s="61">
        <v>2.58</v>
      </c>
      <c r="I871" s="3" t="s">
        <v>1762</v>
      </c>
      <c r="J871" s="198"/>
    </row>
    <row r="872" spans="1:10">
      <c r="A872" s="215" t="str">
        <f t="shared" si="10"/>
        <v>貨4軽TPG</v>
      </c>
      <c r="B872" s="61" t="s">
        <v>1272</v>
      </c>
      <c r="C872" s="61" t="s">
        <v>1253</v>
      </c>
      <c r="D872" s="61" t="s">
        <v>698</v>
      </c>
      <c r="E872" s="61" t="s">
        <v>1086</v>
      </c>
      <c r="F872" s="61">
        <v>4.4999999999999998E-2</v>
      </c>
      <c r="G872" s="61">
        <v>9.0000000000000008E-4</v>
      </c>
      <c r="H872" s="61">
        <v>2.58</v>
      </c>
      <c r="I872" s="3" t="s">
        <v>1762</v>
      </c>
      <c r="J872" s="198"/>
    </row>
    <row r="873" spans="1:10">
      <c r="A873" s="215" t="str">
        <f t="shared" si="10"/>
        <v>貨4軽TRG</v>
      </c>
      <c r="B873" s="61" t="s">
        <v>1272</v>
      </c>
      <c r="C873" s="61" t="s">
        <v>1253</v>
      </c>
      <c r="D873" s="61" t="s">
        <v>698</v>
      </c>
      <c r="E873" s="61" t="s">
        <v>1088</v>
      </c>
      <c r="F873" s="61">
        <v>4.4999999999999998E-2</v>
      </c>
      <c r="G873" s="61">
        <v>9.0000000000000008E-4</v>
      </c>
      <c r="H873" s="61">
        <v>2.58</v>
      </c>
      <c r="I873" s="3" t="s">
        <v>1762</v>
      </c>
      <c r="J873" s="198"/>
    </row>
    <row r="874" spans="1:10">
      <c r="A874" s="215" t="str">
        <f t="shared" si="10"/>
        <v>貨4軽TTG</v>
      </c>
      <c r="B874" s="61" t="s">
        <v>1272</v>
      </c>
      <c r="C874" s="61" t="s">
        <v>1253</v>
      </c>
      <c r="D874" s="61" t="s">
        <v>698</v>
      </c>
      <c r="E874" s="61" t="s">
        <v>1276</v>
      </c>
      <c r="F874" s="61">
        <v>4.4999999999999998E-2</v>
      </c>
      <c r="G874" s="61">
        <v>9.0000000000000008E-4</v>
      </c>
      <c r="H874" s="61">
        <v>2.58</v>
      </c>
      <c r="I874" s="3" t="s">
        <v>1762</v>
      </c>
      <c r="J874" s="198"/>
    </row>
    <row r="875" spans="1:10">
      <c r="A875" s="215" t="str">
        <f t="shared" si="10"/>
        <v>貨4軽TCG</v>
      </c>
      <c r="B875" s="61" t="s">
        <v>1272</v>
      </c>
      <c r="C875" s="61" t="s">
        <v>1253</v>
      </c>
      <c r="D875" s="61" t="s">
        <v>698</v>
      </c>
      <c r="E875" s="61" t="s">
        <v>1076</v>
      </c>
      <c r="F875" s="61">
        <v>4.4999999999999998E-2</v>
      </c>
      <c r="G875" s="61">
        <v>9.0000000000000008E-4</v>
      </c>
      <c r="H875" s="61">
        <v>2.58</v>
      </c>
      <c r="I875" s="3" t="s">
        <v>1145</v>
      </c>
      <c r="J875" s="198"/>
    </row>
    <row r="876" spans="1:10">
      <c r="A876" s="215" t="str">
        <f t="shared" si="10"/>
        <v>貨4軽TJG</v>
      </c>
      <c r="B876" s="61" t="s">
        <v>1272</v>
      </c>
      <c r="C876" s="61" t="s">
        <v>1253</v>
      </c>
      <c r="D876" s="61" t="s">
        <v>698</v>
      </c>
      <c r="E876" s="61" t="s">
        <v>1083</v>
      </c>
      <c r="F876" s="61">
        <v>4.4999999999999998E-2</v>
      </c>
      <c r="G876" s="61">
        <v>9.0000000000000008E-4</v>
      </c>
      <c r="H876" s="61">
        <v>2.58</v>
      </c>
      <c r="I876" s="3" t="s">
        <v>1145</v>
      </c>
      <c r="J876" s="198"/>
    </row>
    <row r="877" spans="1:10">
      <c r="A877" s="215" t="str">
        <f t="shared" si="10"/>
        <v>貨4軽TNG</v>
      </c>
      <c r="B877" s="61" t="s">
        <v>1272</v>
      </c>
      <c r="C877" s="61" t="s">
        <v>1253</v>
      </c>
      <c r="D877" s="61" t="s">
        <v>698</v>
      </c>
      <c r="E877" s="61" t="s">
        <v>1085</v>
      </c>
      <c r="F877" s="61">
        <v>4.4999999999999998E-2</v>
      </c>
      <c r="G877" s="61">
        <v>9.0000000000000008E-4</v>
      </c>
      <c r="H877" s="61">
        <v>2.58</v>
      </c>
      <c r="I877" s="3" t="s">
        <v>1145</v>
      </c>
      <c r="J877" s="198"/>
    </row>
    <row r="878" spans="1:10">
      <c r="A878" s="215" t="str">
        <f t="shared" si="10"/>
        <v>貨4軽TQG</v>
      </c>
      <c r="B878" s="61" t="s">
        <v>1272</v>
      </c>
      <c r="C878" s="61" t="s">
        <v>1253</v>
      </c>
      <c r="D878" s="61" t="s">
        <v>698</v>
      </c>
      <c r="E878" s="61" t="s">
        <v>1087</v>
      </c>
      <c r="F878" s="61">
        <v>4.4999999999999998E-2</v>
      </c>
      <c r="G878" s="61">
        <v>9.0000000000000008E-4</v>
      </c>
      <c r="H878" s="61">
        <v>2.58</v>
      </c>
      <c r="I878" s="3" t="s">
        <v>1145</v>
      </c>
      <c r="J878" s="198"/>
    </row>
    <row r="879" spans="1:10">
      <c r="A879" s="215" t="str">
        <f t="shared" si="10"/>
        <v>貨4軽TSG</v>
      </c>
      <c r="B879" s="61" t="s">
        <v>1272</v>
      </c>
      <c r="C879" s="61" t="s">
        <v>1253</v>
      </c>
      <c r="D879" s="61" t="s">
        <v>698</v>
      </c>
      <c r="E879" s="61" t="s">
        <v>1277</v>
      </c>
      <c r="F879" s="61">
        <v>4.4999999999999998E-2</v>
      </c>
      <c r="G879" s="61">
        <v>9.0000000000000008E-4</v>
      </c>
      <c r="H879" s="61">
        <v>2.58</v>
      </c>
      <c r="I879" s="3" t="s">
        <v>1145</v>
      </c>
      <c r="J879" s="198"/>
    </row>
    <row r="880" spans="1:10">
      <c r="A880" s="215" t="str">
        <f t="shared" si="10"/>
        <v>貨4軽TMG</v>
      </c>
      <c r="B880" s="61" t="s">
        <v>1272</v>
      </c>
      <c r="C880" s="61" t="s">
        <v>1253</v>
      </c>
      <c r="D880" s="61" t="s">
        <v>698</v>
      </c>
      <c r="E880" s="61" t="s">
        <v>1278</v>
      </c>
      <c r="F880" s="61">
        <v>4.4999999999999998E-2</v>
      </c>
      <c r="G880" s="61">
        <v>9.0000000000000008E-4</v>
      </c>
      <c r="H880" s="61">
        <v>2.58</v>
      </c>
      <c r="I880" s="3" t="s">
        <v>1147</v>
      </c>
      <c r="J880" s="198"/>
    </row>
    <row r="881" spans="1:10">
      <c r="A881" s="318" t="str">
        <f t="shared" ref="A881:A902" si="11">CONCATENATE(C881,E881)</f>
        <v>貨5軽SDG</v>
      </c>
      <c r="B881" s="61" t="s">
        <v>1271</v>
      </c>
      <c r="C881" s="219" t="s">
        <v>1261</v>
      </c>
      <c r="D881" s="61" t="s">
        <v>698</v>
      </c>
      <c r="E881" s="61" t="s">
        <v>743</v>
      </c>
      <c r="F881" s="61">
        <v>0.05</v>
      </c>
      <c r="G881" s="61">
        <v>1E-3</v>
      </c>
      <c r="H881" s="61">
        <v>2.58</v>
      </c>
      <c r="I881" s="3" t="s">
        <v>1762</v>
      </c>
      <c r="J881" s="198"/>
    </row>
    <row r="882" spans="1:10">
      <c r="A882" s="318" t="str">
        <f t="shared" si="11"/>
        <v>貨5軽SKG</v>
      </c>
      <c r="B882" s="61" t="s">
        <v>1271</v>
      </c>
      <c r="C882" s="219" t="s">
        <v>1261</v>
      </c>
      <c r="D882" s="61" t="s">
        <v>698</v>
      </c>
      <c r="E882" s="61" t="s">
        <v>744</v>
      </c>
      <c r="F882" s="61">
        <v>0.05</v>
      </c>
      <c r="G882" s="61">
        <v>1E-3</v>
      </c>
      <c r="H882" s="61">
        <v>2.58</v>
      </c>
      <c r="I882" s="3" t="s">
        <v>1762</v>
      </c>
      <c r="J882" s="198"/>
    </row>
    <row r="883" spans="1:10">
      <c r="A883" s="318" t="str">
        <f t="shared" si="11"/>
        <v>貨5軽SPG</v>
      </c>
      <c r="B883" s="61" t="s">
        <v>1272</v>
      </c>
      <c r="C883" s="219" t="s">
        <v>1261</v>
      </c>
      <c r="D883" s="61" t="s">
        <v>698</v>
      </c>
      <c r="E883" s="61" t="s">
        <v>1072</v>
      </c>
      <c r="F883" s="61">
        <v>0.05</v>
      </c>
      <c r="G883" s="61">
        <v>1E-3</v>
      </c>
      <c r="H883" s="61">
        <v>2.58</v>
      </c>
      <c r="I883" s="3" t="s">
        <v>1762</v>
      </c>
      <c r="J883" s="198"/>
    </row>
    <row r="884" spans="1:10">
      <c r="A884" s="318" t="str">
        <f t="shared" si="11"/>
        <v>貨5軽SRG</v>
      </c>
      <c r="B884" s="61" t="s">
        <v>1272</v>
      </c>
      <c r="C884" s="219" t="s">
        <v>1261</v>
      </c>
      <c r="D884" s="61" t="s">
        <v>698</v>
      </c>
      <c r="E884" s="219" t="s">
        <v>1074</v>
      </c>
      <c r="F884" s="61">
        <v>0.05</v>
      </c>
      <c r="G884" s="61">
        <v>1E-3</v>
      </c>
      <c r="H884" s="61">
        <v>2.58</v>
      </c>
      <c r="I884" s="3" t="s">
        <v>1762</v>
      </c>
      <c r="J884" s="198"/>
    </row>
    <row r="885" spans="1:10">
      <c r="A885" s="318" t="str">
        <f t="shared" si="11"/>
        <v>貨5軽STG</v>
      </c>
      <c r="B885" s="61" t="s">
        <v>1272</v>
      </c>
      <c r="C885" s="219" t="s">
        <v>1261</v>
      </c>
      <c r="D885" s="61" t="s">
        <v>698</v>
      </c>
      <c r="E885" s="219" t="s">
        <v>1273</v>
      </c>
      <c r="F885" s="61">
        <v>0.05</v>
      </c>
      <c r="G885" s="61">
        <v>1E-3</v>
      </c>
      <c r="H885" s="61">
        <v>2.58</v>
      </c>
      <c r="I885" s="3" t="s">
        <v>1762</v>
      </c>
      <c r="J885" s="198"/>
    </row>
    <row r="886" spans="1:10">
      <c r="A886" s="318" t="str">
        <f t="shared" si="11"/>
        <v>貨5軽SCG</v>
      </c>
      <c r="B886" s="61" t="s">
        <v>1272</v>
      </c>
      <c r="C886" s="219" t="s">
        <v>1261</v>
      </c>
      <c r="D886" s="61" t="s">
        <v>698</v>
      </c>
      <c r="E886" s="61" t="s">
        <v>745</v>
      </c>
      <c r="F886" s="61">
        <v>2.5000000000000001E-2</v>
      </c>
      <c r="G886" s="61">
        <v>5.0000000000000001E-4</v>
      </c>
      <c r="H886" s="61">
        <v>2.58</v>
      </c>
      <c r="I886" s="3" t="s">
        <v>1145</v>
      </c>
      <c r="J886" s="198"/>
    </row>
    <row r="887" spans="1:10">
      <c r="A887" s="318" t="str">
        <f t="shared" si="11"/>
        <v>貨5軽SJG</v>
      </c>
      <c r="B887" s="61" t="s">
        <v>1272</v>
      </c>
      <c r="C887" s="219" t="s">
        <v>1261</v>
      </c>
      <c r="D887" s="61" t="s">
        <v>698</v>
      </c>
      <c r="E887" s="61" t="s">
        <v>746</v>
      </c>
      <c r="F887" s="61">
        <v>2.5000000000000001E-2</v>
      </c>
      <c r="G887" s="61">
        <v>5.0000000000000001E-4</v>
      </c>
      <c r="H887" s="61">
        <v>2.58</v>
      </c>
      <c r="I887" s="3" t="s">
        <v>1145</v>
      </c>
      <c r="J887" s="198"/>
    </row>
    <row r="888" spans="1:10">
      <c r="A888" s="318" t="str">
        <f t="shared" si="11"/>
        <v>貨5軽SNG</v>
      </c>
      <c r="B888" s="61" t="s">
        <v>1272</v>
      </c>
      <c r="C888" s="219" t="s">
        <v>1261</v>
      </c>
      <c r="D888" s="61" t="s">
        <v>698</v>
      </c>
      <c r="E888" s="61" t="s">
        <v>1071</v>
      </c>
      <c r="F888" s="61">
        <v>2.5000000000000001E-2</v>
      </c>
      <c r="G888" s="61">
        <v>5.0000000000000001E-4</v>
      </c>
      <c r="H888" s="61">
        <v>2.58</v>
      </c>
      <c r="I888" s="3" t="s">
        <v>1145</v>
      </c>
      <c r="J888" s="198"/>
    </row>
    <row r="889" spans="1:10">
      <c r="A889" s="318" t="str">
        <f t="shared" si="11"/>
        <v>貨5軽SQG</v>
      </c>
      <c r="B889" s="61" t="s">
        <v>1272</v>
      </c>
      <c r="C889" s="219" t="s">
        <v>1261</v>
      </c>
      <c r="D889" s="61" t="s">
        <v>698</v>
      </c>
      <c r="E889" s="61" t="s">
        <v>1073</v>
      </c>
      <c r="F889" s="61">
        <v>2.5000000000000001E-2</v>
      </c>
      <c r="G889" s="61">
        <v>5.0000000000000001E-4</v>
      </c>
      <c r="H889" s="61">
        <v>2.58</v>
      </c>
      <c r="I889" s="3" t="s">
        <v>1145</v>
      </c>
      <c r="J889" s="198"/>
    </row>
    <row r="890" spans="1:10">
      <c r="A890" s="318" t="str">
        <f t="shared" si="11"/>
        <v>貨5軽SSG</v>
      </c>
      <c r="B890" s="61" t="s">
        <v>1272</v>
      </c>
      <c r="C890" s="219" t="s">
        <v>1261</v>
      </c>
      <c r="D890" s="61" t="s">
        <v>698</v>
      </c>
      <c r="E890" s="61" t="s">
        <v>1274</v>
      </c>
      <c r="F890" s="61">
        <v>2.5000000000000001E-2</v>
      </c>
      <c r="G890" s="61">
        <v>5.0000000000000001E-4</v>
      </c>
      <c r="H890" s="61">
        <v>2.58</v>
      </c>
      <c r="I890" s="3" t="s">
        <v>1145</v>
      </c>
      <c r="J890" s="198"/>
    </row>
    <row r="891" spans="1:10">
      <c r="A891" s="318" t="str">
        <f t="shared" si="11"/>
        <v>貨5軽SMG</v>
      </c>
      <c r="B891" s="61" t="s">
        <v>1272</v>
      </c>
      <c r="C891" s="219" t="s">
        <v>1261</v>
      </c>
      <c r="D891" s="61" t="s">
        <v>698</v>
      </c>
      <c r="E891" s="61" t="s">
        <v>1275</v>
      </c>
      <c r="F891" s="61">
        <v>1.2500000000000001E-2</v>
      </c>
      <c r="G891" s="61">
        <v>2.5000000000000001E-4</v>
      </c>
      <c r="H891" s="61">
        <v>2.58</v>
      </c>
      <c r="I891" s="3" t="s">
        <v>1147</v>
      </c>
      <c r="J891" s="198"/>
    </row>
    <row r="892" spans="1:10">
      <c r="A892" s="318" t="str">
        <f t="shared" si="11"/>
        <v>貨5軽TDG</v>
      </c>
      <c r="B892" s="61" t="s">
        <v>1272</v>
      </c>
      <c r="C892" s="219" t="s">
        <v>1261</v>
      </c>
      <c r="D892" s="61" t="s">
        <v>698</v>
      </c>
      <c r="E892" s="61" t="s">
        <v>1078</v>
      </c>
      <c r="F892" s="61">
        <v>4.4999999999999998E-2</v>
      </c>
      <c r="G892" s="61">
        <v>9.0000000000000008E-4</v>
      </c>
      <c r="H892" s="61">
        <v>2.58</v>
      </c>
      <c r="I892" s="3" t="s">
        <v>1762</v>
      </c>
      <c r="J892" s="198"/>
    </row>
    <row r="893" spans="1:10">
      <c r="A893" s="318" t="str">
        <f t="shared" si="11"/>
        <v>貨5軽TKG</v>
      </c>
      <c r="B893" s="61" t="s">
        <v>1272</v>
      </c>
      <c r="C893" s="219" t="s">
        <v>1261</v>
      </c>
      <c r="D893" s="61" t="s">
        <v>698</v>
      </c>
      <c r="E893" s="61" t="s">
        <v>1084</v>
      </c>
      <c r="F893" s="61">
        <v>4.4999999999999998E-2</v>
      </c>
      <c r="G893" s="61">
        <v>9.0000000000000008E-4</v>
      </c>
      <c r="H893" s="61">
        <v>2.58</v>
      </c>
      <c r="I893" s="3" t="s">
        <v>1762</v>
      </c>
      <c r="J893" s="198"/>
    </row>
    <row r="894" spans="1:10">
      <c r="A894" s="318" t="str">
        <f t="shared" si="11"/>
        <v>貨5軽TPG</v>
      </c>
      <c r="B894" s="61" t="s">
        <v>1272</v>
      </c>
      <c r="C894" s="219" t="s">
        <v>1261</v>
      </c>
      <c r="D894" s="61" t="s">
        <v>698</v>
      </c>
      <c r="E894" s="61" t="s">
        <v>1086</v>
      </c>
      <c r="F894" s="61">
        <v>4.4999999999999998E-2</v>
      </c>
      <c r="G894" s="61">
        <v>9.0000000000000008E-4</v>
      </c>
      <c r="H894" s="61">
        <v>2.58</v>
      </c>
      <c r="I894" s="3" t="s">
        <v>1762</v>
      </c>
      <c r="J894" s="198"/>
    </row>
    <row r="895" spans="1:10">
      <c r="A895" s="318" t="str">
        <f t="shared" si="11"/>
        <v>貨5軽TRG</v>
      </c>
      <c r="B895" s="61" t="s">
        <v>1272</v>
      </c>
      <c r="C895" s="219" t="s">
        <v>1261</v>
      </c>
      <c r="D895" s="61" t="s">
        <v>698</v>
      </c>
      <c r="E895" s="61" t="s">
        <v>1088</v>
      </c>
      <c r="F895" s="61">
        <v>4.4999999999999998E-2</v>
      </c>
      <c r="G895" s="61">
        <v>9.0000000000000008E-4</v>
      </c>
      <c r="H895" s="61">
        <v>2.58</v>
      </c>
      <c r="I895" s="3" t="s">
        <v>1762</v>
      </c>
      <c r="J895" s="198"/>
    </row>
    <row r="896" spans="1:10">
      <c r="A896" s="318" t="str">
        <f t="shared" si="11"/>
        <v>貨5軽TTG</v>
      </c>
      <c r="B896" s="61" t="s">
        <v>1272</v>
      </c>
      <c r="C896" s="219" t="s">
        <v>1261</v>
      </c>
      <c r="D896" s="61" t="s">
        <v>698</v>
      </c>
      <c r="E896" s="61" t="s">
        <v>1276</v>
      </c>
      <c r="F896" s="61">
        <v>4.4999999999999998E-2</v>
      </c>
      <c r="G896" s="61">
        <v>9.0000000000000008E-4</v>
      </c>
      <c r="H896" s="61">
        <v>2.58</v>
      </c>
      <c r="I896" s="3" t="s">
        <v>1762</v>
      </c>
      <c r="J896" s="198"/>
    </row>
    <row r="897" spans="1:10">
      <c r="A897" s="318" t="str">
        <f t="shared" si="11"/>
        <v>貨5軽TCG</v>
      </c>
      <c r="B897" s="61" t="s">
        <v>1272</v>
      </c>
      <c r="C897" s="219" t="s">
        <v>1261</v>
      </c>
      <c r="D897" s="61" t="s">
        <v>698</v>
      </c>
      <c r="E897" s="61" t="s">
        <v>1076</v>
      </c>
      <c r="F897" s="61">
        <v>4.4999999999999998E-2</v>
      </c>
      <c r="G897" s="61">
        <v>9.0000000000000008E-4</v>
      </c>
      <c r="H897" s="61">
        <v>2.58</v>
      </c>
      <c r="I897" s="3" t="s">
        <v>1145</v>
      </c>
      <c r="J897" s="198"/>
    </row>
    <row r="898" spans="1:10">
      <c r="A898" s="318" t="str">
        <f t="shared" si="11"/>
        <v>貨5軽TJG</v>
      </c>
      <c r="B898" s="61" t="s">
        <v>1272</v>
      </c>
      <c r="C898" s="219" t="s">
        <v>1261</v>
      </c>
      <c r="D898" s="61" t="s">
        <v>698</v>
      </c>
      <c r="E898" s="61" t="s">
        <v>1083</v>
      </c>
      <c r="F898" s="61">
        <v>4.4999999999999998E-2</v>
      </c>
      <c r="G898" s="61">
        <v>9.0000000000000008E-4</v>
      </c>
      <c r="H898" s="61">
        <v>2.58</v>
      </c>
      <c r="I898" s="3" t="s">
        <v>1145</v>
      </c>
      <c r="J898" s="198"/>
    </row>
    <row r="899" spans="1:10">
      <c r="A899" s="318" t="str">
        <f t="shared" si="11"/>
        <v>貨5軽TNG</v>
      </c>
      <c r="B899" s="61" t="s">
        <v>1272</v>
      </c>
      <c r="C899" s="219" t="s">
        <v>1261</v>
      </c>
      <c r="D899" s="61" t="s">
        <v>698</v>
      </c>
      <c r="E899" s="61" t="s">
        <v>1085</v>
      </c>
      <c r="F899" s="61">
        <v>4.4999999999999998E-2</v>
      </c>
      <c r="G899" s="61">
        <v>9.0000000000000008E-4</v>
      </c>
      <c r="H899" s="61">
        <v>2.58</v>
      </c>
      <c r="I899" s="3" t="s">
        <v>1145</v>
      </c>
      <c r="J899" s="198"/>
    </row>
    <row r="900" spans="1:10">
      <c r="A900" s="318" t="str">
        <f t="shared" si="11"/>
        <v>貨5軽TQG</v>
      </c>
      <c r="B900" s="61" t="s">
        <v>1272</v>
      </c>
      <c r="C900" s="219" t="s">
        <v>1261</v>
      </c>
      <c r="D900" s="61" t="s">
        <v>698</v>
      </c>
      <c r="E900" s="61" t="s">
        <v>1087</v>
      </c>
      <c r="F900" s="61">
        <v>4.4999999999999998E-2</v>
      </c>
      <c r="G900" s="61">
        <v>9.0000000000000008E-4</v>
      </c>
      <c r="H900" s="61">
        <v>2.58</v>
      </c>
      <c r="I900" s="3" t="s">
        <v>1145</v>
      </c>
      <c r="J900" s="198"/>
    </row>
    <row r="901" spans="1:10">
      <c r="A901" s="318" t="str">
        <f t="shared" si="11"/>
        <v>貨5軽TSG</v>
      </c>
      <c r="B901" s="61" t="s">
        <v>1272</v>
      </c>
      <c r="C901" s="219" t="s">
        <v>1261</v>
      </c>
      <c r="D901" s="61" t="s">
        <v>698</v>
      </c>
      <c r="E901" s="61" t="s">
        <v>1277</v>
      </c>
      <c r="F901" s="61">
        <v>4.4999999999999998E-2</v>
      </c>
      <c r="G901" s="61">
        <v>9.0000000000000008E-4</v>
      </c>
      <c r="H901" s="61">
        <v>2.58</v>
      </c>
      <c r="I901" s="3" t="s">
        <v>1145</v>
      </c>
      <c r="J901" s="198"/>
    </row>
    <row r="902" spans="1:10">
      <c r="A902" s="318" t="str">
        <f t="shared" si="11"/>
        <v>貨5軽TMG</v>
      </c>
      <c r="B902" s="61" t="s">
        <v>1272</v>
      </c>
      <c r="C902" s="219" t="s">
        <v>1261</v>
      </c>
      <c r="D902" s="61" t="s">
        <v>698</v>
      </c>
      <c r="E902" s="61" t="s">
        <v>1278</v>
      </c>
      <c r="F902" s="61">
        <v>4.4999999999999998E-2</v>
      </c>
      <c r="G902" s="61">
        <v>9.0000000000000008E-4</v>
      </c>
      <c r="H902" s="61">
        <v>2.58</v>
      </c>
      <c r="I902" s="3" t="s">
        <v>1147</v>
      </c>
      <c r="J902" s="198"/>
    </row>
    <row r="903" spans="1:10">
      <c r="A903" s="215" t="str">
        <f t="shared" si="10"/>
        <v>貨4軽2DG</v>
      </c>
      <c r="B903" s="61" t="s">
        <v>1279</v>
      </c>
      <c r="C903" s="61" t="s">
        <v>1253</v>
      </c>
      <c r="D903" s="61" t="s">
        <v>1280</v>
      </c>
      <c r="E903" s="61" t="s">
        <v>1281</v>
      </c>
      <c r="F903" s="61">
        <v>0.03</v>
      </c>
      <c r="G903" s="61">
        <v>1E-3</v>
      </c>
      <c r="H903" s="61">
        <v>2.58</v>
      </c>
      <c r="I903" s="3" t="s">
        <v>1763</v>
      </c>
      <c r="J903" s="198"/>
    </row>
    <row r="904" spans="1:10">
      <c r="A904" s="215" t="str">
        <f t="shared" si="10"/>
        <v>貨4軽2KG</v>
      </c>
      <c r="B904" s="61" t="s">
        <v>1279</v>
      </c>
      <c r="C904" s="61" t="s">
        <v>1253</v>
      </c>
      <c r="D904" s="61" t="s">
        <v>1280</v>
      </c>
      <c r="E904" s="61" t="s">
        <v>1282</v>
      </c>
      <c r="F904" s="61">
        <v>0.03</v>
      </c>
      <c r="G904" s="61">
        <v>1E-3</v>
      </c>
      <c r="H904" s="61">
        <v>2.58</v>
      </c>
      <c r="I904" s="3" t="s">
        <v>1763</v>
      </c>
      <c r="J904" s="198"/>
    </row>
    <row r="905" spans="1:10">
      <c r="A905" s="215" t="str">
        <f t="shared" si="10"/>
        <v>貨4軽2PG</v>
      </c>
      <c r="B905" s="61" t="s">
        <v>1283</v>
      </c>
      <c r="C905" s="61" t="s">
        <v>1253</v>
      </c>
      <c r="D905" s="61" t="s">
        <v>1280</v>
      </c>
      <c r="E905" s="219" t="s">
        <v>1284</v>
      </c>
      <c r="F905" s="61">
        <v>0.03</v>
      </c>
      <c r="G905" s="61">
        <v>1E-3</v>
      </c>
      <c r="H905" s="61">
        <v>2.58</v>
      </c>
      <c r="I905" s="3" t="s">
        <v>1763</v>
      </c>
      <c r="J905" s="198"/>
    </row>
    <row r="906" spans="1:10">
      <c r="A906" s="215" t="str">
        <f t="shared" si="10"/>
        <v>貨4軽2RG</v>
      </c>
      <c r="B906" s="61" t="s">
        <v>1283</v>
      </c>
      <c r="C906" s="61" t="s">
        <v>1253</v>
      </c>
      <c r="D906" s="61" t="s">
        <v>1280</v>
      </c>
      <c r="E906" s="219" t="s">
        <v>1285</v>
      </c>
      <c r="F906" s="61">
        <v>0.03</v>
      </c>
      <c r="G906" s="61">
        <v>1E-3</v>
      </c>
      <c r="H906" s="61">
        <v>2.58</v>
      </c>
      <c r="I906" s="3" t="s">
        <v>1763</v>
      </c>
      <c r="J906" s="198"/>
    </row>
    <row r="907" spans="1:10">
      <c r="A907" s="215" t="str">
        <f t="shared" si="10"/>
        <v>貨4軽2TG</v>
      </c>
      <c r="B907" s="61" t="s">
        <v>1283</v>
      </c>
      <c r="C907" s="61" t="s">
        <v>1253</v>
      </c>
      <c r="D907" s="61" t="s">
        <v>1280</v>
      </c>
      <c r="E907" s="61" t="s">
        <v>1286</v>
      </c>
      <c r="F907" s="61">
        <v>0.03</v>
      </c>
      <c r="G907" s="61">
        <v>1E-3</v>
      </c>
      <c r="H907" s="61">
        <v>2.58</v>
      </c>
      <c r="I907" s="3" t="s">
        <v>1763</v>
      </c>
      <c r="J907" s="198"/>
    </row>
    <row r="908" spans="1:10">
      <c r="A908" s="215" t="str">
        <f t="shared" si="10"/>
        <v>貨4軽2CG</v>
      </c>
      <c r="B908" s="61" t="s">
        <v>1283</v>
      </c>
      <c r="C908" s="61" t="s">
        <v>1253</v>
      </c>
      <c r="D908" s="61" t="s">
        <v>1280</v>
      </c>
      <c r="E908" s="61" t="s">
        <v>1287</v>
      </c>
      <c r="F908" s="61">
        <v>1.4999999999999999E-2</v>
      </c>
      <c r="G908" s="61">
        <v>5.0000000000000001E-4</v>
      </c>
      <c r="H908" s="61">
        <v>2.58</v>
      </c>
      <c r="I908" s="3" t="s">
        <v>1145</v>
      </c>
      <c r="J908" s="198"/>
    </row>
    <row r="909" spans="1:10">
      <c r="A909" s="215" t="str">
        <f t="shared" si="10"/>
        <v>貨4軽2JG</v>
      </c>
      <c r="B909" s="61" t="s">
        <v>1283</v>
      </c>
      <c r="C909" s="61" t="s">
        <v>1253</v>
      </c>
      <c r="D909" s="61" t="s">
        <v>1280</v>
      </c>
      <c r="E909" s="61" t="s">
        <v>1288</v>
      </c>
      <c r="F909" s="61">
        <v>1.4999999999999999E-2</v>
      </c>
      <c r="G909" s="61">
        <v>5.0000000000000001E-4</v>
      </c>
      <c r="H909" s="61">
        <v>2.58</v>
      </c>
      <c r="I909" s="3" t="s">
        <v>1145</v>
      </c>
      <c r="J909" s="198"/>
    </row>
    <row r="910" spans="1:10">
      <c r="A910" s="215" t="str">
        <f t="shared" si="10"/>
        <v>貨4軽2NG</v>
      </c>
      <c r="B910" s="61" t="s">
        <v>1283</v>
      </c>
      <c r="C910" s="61" t="s">
        <v>1253</v>
      </c>
      <c r="D910" s="61" t="s">
        <v>1280</v>
      </c>
      <c r="E910" s="61" t="s">
        <v>1289</v>
      </c>
      <c r="F910" s="61">
        <v>1.4999999999999999E-2</v>
      </c>
      <c r="G910" s="61">
        <v>5.0000000000000001E-4</v>
      </c>
      <c r="H910" s="61">
        <v>2.58</v>
      </c>
      <c r="I910" s="3" t="s">
        <v>1145</v>
      </c>
      <c r="J910" s="198"/>
    </row>
    <row r="911" spans="1:10">
      <c r="A911" s="215" t="str">
        <f t="shared" si="10"/>
        <v>貨4軽2QG</v>
      </c>
      <c r="B911" s="61" t="s">
        <v>1283</v>
      </c>
      <c r="C911" s="61" t="s">
        <v>1253</v>
      </c>
      <c r="D911" s="61" t="s">
        <v>1280</v>
      </c>
      <c r="E911" s="61" t="s">
        <v>1290</v>
      </c>
      <c r="F911" s="61">
        <v>1.4999999999999999E-2</v>
      </c>
      <c r="G911" s="61">
        <v>5.0000000000000001E-4</v>
      </c>
      <c r="H911" s="61">
        <v>2.58</v>
      </c>
      <c r="I911" s="3" t="s">
        <v>1145</v>
      </c>
      <c r="J911" s="198"/>
    </row>
    <row r="912" spans="1:10">
      <c r="A912" s="215" t="str">
        <f t="shared" si="10"/>
        <v>貨4軽2SG</v>
      </c>
      <c r="B912" s="61" t="s">
        <v>1283</v>
      </c>
      <c r="C912" s="61" t="s">
        <v>1253</v>
      </c>
      <c r="D912" s="61" t="s">
        <v>1280</v>
      </c>
      <c r="E912" s="61" t="s">
        <v>1291</v>
      </c>
      <c r="F912" s="61">
        <v>1.4999999999999999E-2</v>
      </c>
      <c r="G912" s="61">
        <v>5.0000000000000001E-4</v>
      </c>
      <c r="H912" s="61">
        <v>2.58</v>
      </c>
      <c r="I912" s="3" t="s">
        <v>1145</v>
      </c>
      <c r="J912" s="198"/>
    </row>
    <row r="913" spans="1:10">
      <c r="A913" s="215" t="str">
        <f t="shared" si="10"/>
        <v>貨4軽2MG</v>
      </c>
      <c r="B913" s="61" t="s">
        <v>1283</v>
      </c>
      <c r="C913" s="61" t="s">
        <v>1253</v>
      </c>
      <c r="D913" s="61" t="s">
        <v>1280</v>
      </c>
      <c r="E913" s="61" t="s">
        <v>1292</v>
      </c>
      <c r="F913" s="61">
        <v>7.4999999999999997E-3</v>
      </c>
      <c r="G913" s="61">
        <v>2.5000000000000001E-4</v>
      </c>
      <c r="H913" s="61">
        <v>2.58</v>
      </c>
      <c r="I913" s="3" t="s">
        <v>1147</v>
      </c>
      <c r="J913" s="198"/>
    </row>
    <row r="914" spans="1:10">
      <c r="A914" s="215" t="str">
        <f t="shared" si="10"/>
        <v>貨1CTP</v>
      </c>
      <c r="B914" s="61" t="s">
        <v>1293</v>
      </c>
      <c r="C914" s="61" t="s">
        <v>1294</v>
      </c>
      <c r="D914" s="61" t="s">
        <v>408</v>
      </c>
      <c r="E914" s="61" t="s">
        <v>478</v>
      </c>
      <c r="F914" s="61">
        <v>0.03</v>
      </c>
      <c r="G914" s="61">
        <v>0</v>
      </c>
      <c r="H914" s="61">
        <v>2.23</v>
      </c>
      <c r="I914" s="3" t="s">
        <v>443</v>
      </c>
      <c r="J914" s="198"/>
    </row>
    <row r="915" spans="1:10">
      <c r="A915" s="215" t="str">
        <f t="shared" si="10"/>
        <v>貨1CLP</v>
      </c>
      <c r="B915" s="61" t="s">
        <v>1293</v>
      </c>
      <c r="C915" s="61" t="s">
        <v>1294</v>
      </c>
      <c r="D915" s="61" t="s">
        <v>408</v>
      </c>
      <c r="E915" s="61" t="s">
        <v>470</v>
      </c>
      <c r="F915" s="61">
        <v>0.02</v>
      </c>
      <c r="G915" s="61">
        <v>0</v>
      </c>
      <c r="H915" s="61">
        <v>2.23</v>
      </c>
      <c r="I915" s="3" t="s">
        <v>443</v>
      </c>
      <c r="J915" s="198"/>
    </row>
    <row r="916" spans="1:10">
      <c r="A916" s="215" t="str">
        <f t="shared" si="10"/>
        <v>貨1CUP</v>
      </c>
      <c r="B916" s="61" t="s">
        <v>1293</v>
      </c>
      <c r="C916" s="61" t="s">
        <v>1294</v>
      </c>
      <c r="D916" s="61" t="s">
        <v>408</v>
      </c>
      <c r="E916" s="61" t="s">
        <v>485</v>
      </c>
      <c r="F916" s="61">
        <v>0.01</v>
      </c>
      <c r="G916" s="61">
        <v>0</v>
      </c>
      <c r="H916" s="61">
        <v>2.23</v>
      </c>
      <c r="I916" s="3" t="s">
        <v>443</v>
      </c>
      <c r="J916" s="198"/>
    </row>
    <row r="917" spans="1:10">
      <c r="A917" s="215" t="str">
        <f t="shared" si="10"/>
        <v>貨1CAFE</v>
      </c>
      <c r="B917" s="61" t="s">
        <v>1293</v>
      </c>
      <c r="C917" s="61" t="s">
        <v>1294</v>
      </c>
      <c r="D917" s="61" t="s">
        <v>318</v>
      </c>
      <c r="E917" s="61" t="s">
        <v>836</v>
      </c>
      <c r="F917" s="61">
        <v>2.5000000000000001E-2</v>
      </c>
      <c r="G917" s="61">
        <v>0</v>
      </c>
      <c r="H917" s="61">
        <v>2.23</v>
      </c>
      <c r="I917" s="3" t="s">
        <v>443</v>
      </c>
      <c r="J917" s="198"/>
    </row>
    <row r="918" spans="1:10">
      <c r="A918" s="215" t="str">
        <f t="shared" si="10"/>
        <v>貨1CAEE</v>
      </c>
      <c r="B918" s="61" t="s">
        <v>1293</v>
      </c>
      <c r="C918" s="61" t="s">
        <v>1294</v>
      </c>
      <c r="D918" s="61" t="s">
        <v>318</v>
      </c>
      <c r="E918" s="61" t="s">
        <v>831</v>
      </c>
      <c r="F918" s="61">
        <v>1.2500000000000001E-2</v>
      </c>
      <c r="G918" s="61">
        <v>0</v>
      </c>
      <c r="H918" s="61">
        <v>2.23</v>
      </c>
      <c r="I918" s="3" t="s">
        <v>443</v>
      </c>
      <c r="J918" s="198"/>
    </row>
    <row r="919" spans="1:10">
      <c r="A919" s="215" t="str">
        <f t="shared" si="10"/>
        <v>貨1CCEE</v>
      </c>
      <c r="B919" s="61" t="s">
        <v>1293</v>
      </c>
      <c r="C919" s="61" t="s">
        <v>1294</v>
      </c>
      <c r="D919" s="61" t="s">
        <v>318</v>
      </c>
      <c r="E919" s="61" t="s">
        <v>336</v>
      </c>
      <c r="F919" s="61">
        <v>1.2500000000000001E-2</v>
      </c>
      <c r="G919" s="61">
        <v>0</v>
      </c>
      <c r="H919" s="61">
        <v>2.23</v>
      </c>
      <c r="I919" s="3" t="s">
        <v>443</v>
      </c>
      <c r="J919" s="198"/>
    </row>
    <row r="920" spans="1:10">
      <c r="A920" s="215" t="str">
        <f t="shared" si="10"/>
        <v>貨1CCFE</v>
      </c>
      <c r="B920" s="61" t="s">
        <v>1293</v>
      </c>
      <c r="C920" s="61" t="s">
        <v>1294</v>
      </c>
      <c r="D920" s="61" t="s">
        <v>318</v>
      </c>
      <c r="E920" s="61" t="s">
        <v>337</v>
      </c>
      <c r="F920" s="61">
        <v>1.2500000000000001E-2</v>
      </c>
      <c r="G920" s="61">
        <v>0</v>
      </c>
      <c r="H920" s="61">
        <v>2.23</v>
      </c>
      <c r="I920" s="3" t="s">
        <v>443</v>
      </c>
      <c r="J920" s="198"/>
    </row>
    <row r="921" spans="1:10">
      <c r="A921" s="215" t="str">
        <f t="shared" si="10"/>
        <v>貨1CDEE</v>
      </c>
      <c r="B921" s="61" t="s">
        <v>1293</v>
      </c>
      <c r="C921" s="61" t="s">
        <v>1294</v>
      </c>
      <c r="D921" s="61" t="s">
        <v>318</v>
      </c>
      <c r="E921" s="61" t="s">
        <v>338</v>
      </c>
      <c r="F921" s="61">
        <v>6.2500000000000003E-3</v>
      </c>
      <c r="G921" s="61">
        <v>0</v>
      </c>
      <c r="H921" s="61">
        <v>2.23</v>
      </c>
      <c r="I921" s="3" t="s">
        <v>443</v>
      </c>
      <c r="J921" s="198"/>
    </row>
    <row r="922" spans="1:10">
      <c r="A922" s="215" t="str">
        <f t="shared" si="10"/>
        <v>貨1CDFE</v>
      </c>
      <c r="B922" s="61" t="s">
        <v>1293</v>
      </c>
      <c r="C922" s="61" t="s">
        <v>1294</v>
      </c>
      <c r="D922" s="61" t="s">
        <v>318</v>
      </c>
      <c r="E922" s="61" t="s">
        <v>339</v>
      </c>
      <c r="F922" s="61">
        <v>6.2500000000000003E-3</v>
      </c>
      <c r="G922" s="61">
        <v>0</v>
      </c>
      <c r="H922" s="61">
        <v>2.23</v>
      </c>
      <c r="I922" s="3" t="s">
        <v>443</v>
      </c>
      <c r="J922" s="198"/>
    </row>
    <row r="923" spans="1:10">
      <c r="A923" s="215" t="str">
        <f t="shared" si="10"/>
        <v>貨1CLFE</v>
      </c>
      <c r="B923" s="61" t="s">
        <v>1293</v>
      </c>
      <c r="C923" s="61" t="s">
        <v>1294</v>
      </c>
      <c r="D923" s="61" t="s">
        <v>697</v>
      </c>
      <c r="E923" s="61" t="s">
        <v>747</v>
      </c>
      <c r="F923" s="61">
        <v>2.5000000000000001E-2</v>
      </c>
      <c r="G923" s="61">
        <v>0</v>
      </c>
      <c r="H923" s="61">
        <v>2.23</v>
      </c>
      <c r="I923" s="3" t="s">
        <v>443</v>
      </c>
      <c r="J923" s="198"/>
    </row>
    <row r="924" spans="1:10">
      <c r="A924" s="215" t="str">
        <f t="shared" ref="A924:A997" si="12">CONCATENATE(C924,E924)</f>
        <v>貨1CLEE</v>
      </c>
      <c r="B924" s="61" t="s">
        <v>1293</v>
      </c>
      <c r="C924" s="61" t="s">
        <v>1294</v>
      </c>
      <c r="D924" s="61" t="s">
        <v>697</v>
      </c>
      <c r="E924" s="61" t="s">
        <v>748</v>
      </c>
      <c r="F924" s="61">
        <v>1.2500000000000001E-2</v>
      </c>
      <c r="G924" s="61">
        <v>0</v>
      </c>
      <c r="H924" s="61">
        <v>2.23</v>
      </c>
      <c r="I924" s="3" t="s">
        <v>443</v>
      </c>
      <c r="J924" s="198"/>
    </row>
    <row r="925" spans="1:10">
      <c r="A925" s="215" t="str">
        <f t="shared" si="12"/>
        <v>貨1CMFE</v>
      </c>
      <c r="B925" s="61" t="s">
        <v>1293</v>
      </c>
      <c r="C925" s="61" t="s">
        <v>1294</v>
      </c>
      <c r="D925" s="61" t="s">
        <v>697</v>
      </c>
      <c r="E925" s="61" t="s">
        <v>749</v>
      </c>
      <c r="F925" s="61">
        <v>1.2500000000000001E-2</v>
      </c>
      <c r="G925" s="61">
        <v>0</v>
      </c>
      <c r="H925" s="61">
        <v>2.23</v>
      </c>
      <c r="I925" s="3" t="s">
        <v>443</v>
      </c>
      <c r="J925" s="198"/>
    </row>
    <row r="926" spans="1:10">
      <c r="A926" s="215" t="str">
        <f t="shared" si="12"/>
        <v>貨1CMEE</v>
      </c>
      <c r="B926" s="61" t="s">
        <v>1293</v>
      </c>
      <c r="C926" s="61" t="s">
        <v>1294</v>
      </c>
      <c r="D926" s="61" t="s">
        <v>697</v>
      </c>
      <c r="E926" s="219" t="s">
        <v>750</v>
      </c>
      <c r="F926" s="61">
        <v>1.2500000000000001E-2</v>
      </c>
      <c r="G926" s="61">
        <v>0</v>
      </c>
      <c r="H926" s="61">
        <v>2.23</v>
      </c>
      <c r="I926" s="3" t="s">
        <v>443</v>
      </c>
      <c r="J926" s="198"/>
    </row>
    <row r="927" spans="1:10">
      <c r="A927" s="215" t="str">
        <f t="shared" si="12"/>
        <v>貨1CRFE</v>
      </c>
      <c r="B927" s="61" t="s">
        <v>1293</v>
      </c>
      <c r="C927" s="61" t="s">
        <v>1294</v>
      </c>
      <c r="D927" s="61" t="s">
        <v>697</v>
      </c>
      <c r="E927" s="219" t="s">
        <v>751</v>
      </c>
      <c r="F927" s="61">
        <v>6.2500000000000003E-3</v>
      </c>
      <c r="G927" s="61">
        <v>0</v>
      </c>
      <c r="H927" s="61">
        <v>2.23</v>
      </c>
      <c r="I927" s="3" t="s">
        <v>443</v>
      </c>
      <c r="J927" s="198"/>
    </row>
    <row r="928" spans="1:10">
      <c r="A928" s="215" t="str">
        <f t="shared" si="12"/>
        <v>貨1CREE</v>
      </c>
      <c r="B928" s="61" t="s">
        <v>1293</v>
      </c>
      <c r="C928" s="61" t="s">
        <v>1294</v>
      </c>
      <c r="D928" s="61" t="s">
        <v>697</v>
      </c>
      <c r="E928" s="61" t="s">
        <v>752</v>
      </c>
      <c r="F928" s="61">
        <v>6.2500000000000003E-3</v>
      </c>
      <c r="G928" s="61">
        <v>0</v>
      </c>
      <c r="H928" s="61">
        <v>2.23</v>
      </c>
      <c r="I928" s="3" t="s">
        <v>443</v>
      </c>
      <c r="J928" s="198"/>
    </row>
    <row r="929" spans="1:10">
      <c r="A929" s="215" t="str">
        <f t="shared" si="12"/>
        <v>貨1CQFE</v>
      </c>
      <c r="B929" s="61" t="s">
        <v>1293</v>
      </c>
      <c r="C929" s="61" t="s">
        <v>1294</v>
      </c>
      <c r="D929" s="61" t="s">
        <v>697</v>
      </c>
      <c r="E929" s="61" t="s">
        <v>1045</v>
      </c>
      <c r="F929" s="61">
        <v>2.2499999999999999E-2</v>
      </c>
      <c r="G929" s="61">
        <v>0</v>
      </c>
      <c r="H929" s="61">
        <v>2.23</v>
      </c>
      <c r="I929" s="3" t="s">
        <v>443</v>
      </c>
      <c r="J929" s="198"/>
    </row>
    <row r="930" spans="1:10">
      <c r="A930" s="215" t="str">
        <f t="shared" si="12"/>
        <v>貨1CQEE</v>
      </c>
      <c r="B930" s="61" t="s">
        <v>1293</v>
      </c>
      <c r="C930" s="61" t="s">
        <v>1294</v>
      </c>
      <c r="D930" s="61" t="s">
        <v>697</v>
      </c>
      <c r="E930" s="61" t="s">
        <v>1041</v>
      </c>
      <c r="F930" s="61">
        <v>2.2499999999999999E-2</v>
      </c>
      <c r="G930" s="61">
        <v>0</v>
      </c>
      <c r="H930" s="61">
        <v>2.23</v>
      </c>
      <c r="I930" s="3" t="s">
        <v>443</v>
      </c>
      <c r="J930" s="198"/>
    </row>
    <row r="931" spans="1:10">
      <c r="A931" s="215" t="str">
        <f t="shared" si="12"/>
        <v>貨1C3FE</v>
      </c>
      <c r="B931" s="61" t="s">
        <v>1293</v>
      </c>
      <c r="C931" s="61" t="s">
        <v>1294</v>
      </c>
      <c r="D931" s="61" t="s">
        <v>1155</v>
      </c>
      <c r="E931" s="61" t="s">
        <v>1295</v>
      </c>
      <c r="F931" s="61">
        <v>2.5000000000000001E-2</v>
      </c>
      <c r="G931" s="61">
        <v>0</v>
      </c>
      <c r="H931" s="61">
        <v>2.23</v>
      </c>
      <c r="I931" s="3" t="s">
        <v>443</v>
      </c>
      <c r="J931" s="198"/>
    </row>
    <row r="932" spans="1:10">
      <c r="A932" s="215" t="str">
        <f t="shared" si="12"/>
        <v>貨1C3EE</v>
      </c>
      <c r="B932" s="61" t="s">
        <v>1293</v>
      </c>
      <c r="C932" s="61" t="s">
        <v>1294</v>
      </c>
      <c r="D932" s="61" t="s">
        <v>1155</v>
      </c>
      <c r="E932" s="61" t="s">
        <v>1296</v>
      </c>
      <c r="F932" s="61">
        <v>1.2500000000000001E-2</v>
      </c>
      <c r="G932" s="61">
        <v>0</v>
      </c>
      <c r="H932" s="61">
        <v>2.23</v>
      </c>
      <c r="I932" s="3" t="s">
        <v>443</v>
      </c>
      <c r="J932" s="198"/>
    </row>
    <row r="933" spans="1:10">
      <c r="A933" s="215" t="str">
        <f t="shared" si="12"/>
        <v>貨1C4FE</v>
      </c>
      <c r="B933" s="61" t="s">
        <v>1293</v>
      </c>
      <c r="C933" s="61" t="s">
        <v>1294</v>
      </c>
      <c r="D933" s="61" t="s">
        <v>1155</v>
      </c>
      <c r="E933" s="61" t="s">
        <v>1297</v>
      </c>
      <c r="F933" s="61">
        <v>1.8749999999999999E-2</v>
      </c>
      <c r="G933" s="61">
        <v>0</v>
      </c>
      <c r="H933" s="61">
        <v>2.23</v>
      </c>
      <c r="I933" s="3" t="s">
        <v>443</v>
      </c>
      <c r="J933" s="198"/>
    </row>
    <row r="934" spans="1:10">
      <c r="A934" s="215" t="str">
        <f t="shared" si="12"/>
        <v>貨1C4EE</v>
      </c>
      <c r="B934" s="61" t="s">
        <v>1293</v>
      </c>
      <c r="C934" s="61" t="s">
        <v>1294</v>
      </c>
      <c r="D934" s="61" t="s">
        <v>1155</v>
      </c>
      <c r="E934" s="61" t="s">
        <v>1298</v>
      </c>
      <c r="F934" s="61">
        <v>1.8749999999999999E-2</v>
      </c>
      <c r="G934" s="61">
        <v>0</v>
      </c>
      <c r="H934" s="61">
        <v>2.23</v>
      </c>
      <c r="I934" s="3" t="s">
        <v>443</v>
      </c>
      <c r="J934" s="198"/>
    </row>
    <row r="935" spans="1:10">
      <c r="A935" s="215" t="str">
        <f t="shared" si="12"/>
        <v>貨1C5FE</v>
      </c>
      <c r="B935" s="61" t="s">
        <v>1293</v>
      </c>
      <c r="C935" s="61" t="s">
        <v>1294</v>
      </c>
      <c r="D935" s="61" t="s">
        <v>1155</v>
      </c>
      <c r="E935" s="61" t="s">
        <v>1299</v>
      </c>
      <c r="F935" s="61">
        <v>1.2500000000000001E-2</v>
      </c>
      <c r="G935" s="61">
        <v>0</v>
      </c>
      <c r="H935" s="61">
        <v>2.23</v>
      </c>
      <c r="I935" s="3" t="s">
        <v>443</v>
      </c>
      <c r="J935" s="198"/>
    </row>
    <row r="936" spans="1:10">
      <c r="A936" s="215" t="str">
        <f t="shared" si="12"/>
        <v>貨1C5EE</v>
      </c>
      <c r="B936" s="61" t="s">
        <v>1293</v>
      </c>
      <c r="C936" s="61" t="s">
        <v>1294</v>
      </c>
      <c r="D936" s="61" t="s">
        <v>1155</v>
      </c>
      <c r="E936" s="61" t="s">
        <v>1300</v>
      </c>
      <c r="F936" s="61">
        <v>1.2500000000000001E-2</v>
      </c>
      <c r="G936" s="61">
        <v>0</v>
      </c>
      <c r="H936" s="61">
        <v>2.23</v>
      </c>
      <c r="I936" s="3" t="s">
        <v>443</v>
      </c>
      <c r="J936" s="198"/>
    </row>
    <row r="937" spans="1:10">
      <c r="A937" s="215" t="str">
        <f t="shared" si="12"/>
        <v>貨1C6FE</v>
      </c>
      <c r="B937" s="61" t="s">
        <v>1293</v>
      </c>
      <c r="C937" s="61" t="s">
        <v>1294</v>
      </c>
      <c r="D937" s="61" t="s">
        <v>1155</v>
      </c>
      <c r="E937" s="61" t="s">
        <v>1301</v>
      </c>
      <c r="F937" s="61">
        <v>6.2500000000000003E-3</v>
      </c>
      <c r="G937" s="61">
        <v>0</v>
      </c>
      <c r="H937" s="61">
        <v>2.23</v>
      </c>
      <c r="I937" s="3" t="s">
        <v>443</v>
      </c>
      <c r="J937" s="198"/>
    </row>
    <row r="938" spans="1:10">
      <c r="A938" s="215" t="str">
        <f t="shared" si="12"/>
        <v>貨1C6EE</v>
      </c>
      <c r="B938" s="61" t="s">
        <v>1293</v>
      </c>
      <c r="C938" s="61" t="s">
        <v>1294</v>
      </c>
      <c r="D938" s="61" t="s">
        <v>1155</v>
      </c>
      <c r="E938" s="61" t="s">
        <v>1302</v>
      </c>
      <c r="F938" s="61">
        <v>6.2500000000000003E-3</v>
      </c>
      <c r="G938" s="61">
        <v>0</v>
      </c>
      <c r="H938" s="61">
        <v>2.23</v>
      </c>
      <c r="I938" s="3" t="s">
        <v>443</v>
      </c>
      <c r="J938" s="198"/>
    </row>
    <row r="939" spans="1:10">
      <c r="A939" s="316" t="str">
        <f t="shared" si="12"/>
        <v>貨1CR</v>
      </c>
      <c r="B939" s="61" t="s">
        <v>1620</v>
      </c>
      <c r="C939" s="61" t="s">
        <v>1621</v>
      </c>
      <c r="D939" s="61" t="s">
        <v>408</v>
      </c>
      <c r="E939" s="61" t="s">
        <v>472</v>
      </c>
      <c r="F939" s="61">
        <v>0.125</v>
      </c>
      <c r="G939" s="61">
        <v>0</v>
      </c>
      <c r="H939" s="61">
        <v>2.23</v>
      </c>
      <c r="I939" s="3" t="s">
        <v>443</v>
      </c>
      <c r="J939" s="198"/>
    </row>
    <row r="940" spans="1:10">
      <c r="A940" s="316" t="str">
        <f t="shared" si="12"/>
        <v>貨1CGG</v>
      </c>
      <c r="B940" s="61" t="s">
        <v>1620</v>
      </c>
      <c r="C940" s="61" t="s">
        <v>1621</v>
      </c>
      <c r="D940" s="61" t="s">
        <v>408</v>
      </c>
      <c r="E940" s="61" t="s">
        <v>450</v>
      </c>
      <c r="F940" s="61">
        <v>0.125</v>
      </c>
      <c r="G940" s="61">
        <v>0</v>
      </c>
      <c r="H940" s="61">
        <v>2.23</v>
      </c>
      <c r="I940" s="3" t="s">
        <v>443</v>
      </c>
      <c r="J940" s="198"/>
    </row>
    <row r="941" spans="1:10">
      <c r="A941" s="316" t="str">
        <f t="shared" si="12"/>
        <v>貨1CBEE</v>
      </c>
      <c r="B941" s="61" t="s">
        <v>1620</v>
      </c>
      <c r="C941" s="61" t="s">
        <v>1621</v>
      </c>
      <c r="D941" s="61" t="s">
        <v>318</v>
      </c>
      <c r="E941" s="61" t="s">
        <v>1622</v>
      </c>
      <c r="F941" s="61">
        <v>2.2499999999999999E-2</v>
      </c>
      <c r="G941" s="61">
        <v>0</v>
      </c>
      <c r="H941" s="61">
        <v>2.23</v>
      </c>
      <c r="I941" s="3" t="s">
        <v>443</v>
      </c>
      <c r="J941" s="198"/>
    </row>
    <row r="942" spans="1:10">
      <c r="A942" s="316" t="str">
        <f t="shared" si="12"/>
        <v>貨1CBFE</v>
      </c>
      <c r="B942" s="61" t="s">
        <v>1620</v>
      </c>
      <c r="C942" s="61" t="s">
        <v>1621</v>
      </c>
      <c r="D942" s="61" t="s">
        <v>318</v>
      </c>
      <c r="E942" s="61" t="s">
        <v>1623</v>
      </c>
      <c r="F942" s="61">
        <v>2.2499999999999999E-2</v>
      </c>
      <c r="G942" s="61">
        <v>0</v>
      </c>
      <c r="H942" s="61">
        <v>2.23</v>
      </c>
      <c r="I942" s="3" t="s">
        <v>443</v>
      </c>
      <c r="J942" s="198"/>
    </row>
    <row r="943" spans="1:10">
      <c r="A943" s="316" t="str">
        <f t="shared" si="12"/>
        <v>貨1CNEE</v>
      </c>
      <c r="B943" s="61" t="s">
        <v>1620</v>
      </c>
      <c r="C943" s="61" t="s">
        <v>1621</v>
      </c>
      <c r="D943" s="61" t="s">
        <v>318</v>
      </c>
      <c r="E943" s="61" t="s">
        <v>1624</v>
      </c>
      <c r="F943" s="61">
        <v>2.2499999999999999E-2</v>
      </c>
      <c r="G943" s="61">
        <v>0</v>
      </c>
      <c r="H943" s="61">
        <v>2.23</v>
      </c>
      <c r="I943" s="3" t="s">
        <v>443</v>
      </c>
      <c r="J943" s="198"/>
    </row>
    <row r="944" spans="1:10">
      <c r="A944" s="316" t="str">
        <f t="shared" si="12"/>
        <v>貨1CNFE</v>
      </c>
      <c r="B944" s="61" t="s">
        <v>1620</v>
      </c>
      <c r="C944" s="61" t="s">
        <v>1621</v>
      </c>
      <c r="D944" s="61" t="s">
        <v>318</v>
      </c>
      <c r="E944" s="61" t="s">
        <v>1625</v>
      </c>
      <c r="F944" s="61">
        <v>2.2499999999999999E-2</v>
      </c>
      <c r="G944" s="61">
        <v>0</v>
      </c>
      <c r="H944" s="61">
        <v>2.23</v>
      </c>
      <c r="I944" s="3" t="s">
        <v>443</v>
      </c>
      <c r="J944" s="198"/>
    </row>
    <row r="945" spans="1:10">
      <c r="A945" s="215" t="str">
        <f t="shared" si="12"/>
        <v>貨2CTQ</v>
      </c>
      <c r="B945" s="61" t="s">
        <v>1303</v>
      </c>
      <c r="C945" s="61" t="s">
        <v>1304</v>
      </c>
      <c r="D945" s="61" t="s">
        <v>414</v>
      </c>
      <c r="E945" s="61" t="s">
        <v>479</v>
      </c>
      <c r="F945" s="61">
        <v>4.8750000000000002E-2</v>
      </c>
      <c r="G945" s="61">
        <v>0</v>
      </c>
      <c r="H945" s="61">
        <v>2.23</v>
      </c>
      <c r="I945" s="3" t="s">
        <v>443</v>
      </c>
      <c r="J945" s="198"/>
    </row>
    <row r="946" spans="1:10">
      <c r="A946" s="215" t="str">
        <f t="shared" si="12"/>
        <v>貨2CLQ</v>
      </c>
      <c r="B946" s="61" t="s">
        <v>1303</v>
      </c>
      <c r="C946" s="61" t="s">
        <v>1304</v>
      </c>
      <c r="D946" s="61" t="s">
        <v>414</v>
      </c>
      <c r="E946" s="61" t="s">
        <v>471</v>
      </c>
      <c r="F946" s="61">
        <v>3.2500000000000001E-2</v>
      </c>
      <c r="G946" s="61">
        <v>0</v>
      </c>
      <c r="H946" s="61">
        <v>2.23</v>
      </c>
      <c r="I946" s="3" t="s">
        <v>443</v>
      </c>
      <c r="J946" s="198"/>
    </row>
    <row r="947" spans="1:10">
      <c r="A947" s="215" t="str">
        <f t="shared" si="12"/>
        <v>貨2CUQ</v>
      </c>
      <c r="B947" s="61" t="s">
        <v>1303</v>
      </c>
      <c r="C947" s="61" t="s">
        <v>1304</v>
      </c>
      <c r="D947" s="61" t="s">
        <v>414</v>
      </c>
      <c r="E947" s="61" t="s">
        <v>486</v>
      </c>
      <c r="F947" s="61">
        <v>1.6250000000000001E-2</v>
      </c>
      <c r="G947" s="61">
        <v>0</v>
      </c>
      <c r="H947" s="61">
        <v>2.23</v>
      </c>
      <c r="I947" s="3" t="s">
        <v>443</v>
      </c>
      <c r="J947" s="198"/>
    </row>
    <row r="948" spans="1:10">
      <c r="A948" s="215" t="str">
        <f t="shared" si="12"/>
        <v>貨2CAFF</v>
      </c>
      <c r="B948" s="61" t="s">
        <v>1303</v>
      </c>
      <c r="C948" s="61" t="s">
        <v>1304</v>
      </c>
      <c r="D948" s="61" t="s">
        <v>318</v>
      </c>
      <c r="E948" s="61" t="s">
        <v>837</v>
      </c>
      <c r="F948" s="61">
        <v>3.5000000000000003E-2</v>
      </c>
      <c r="G948" s="61">
        <v>0</v>
      </c>
      <c r="H948" s="61">
        <v>2.23</v>
      </c>
      <c r="I948" s="3" t="s">
        <v>443</v>
      </c>
      <c r="J948" s="198"/>
    </row>
    <row r="949" spans="1:10">
      <c r="A949" s="215" t="str">
        <f t="shared" si="12"/>
        <v>貨2CAEF</v>
      </c>
      <c r="B949" s="61" t="s">
        <v>1303</v>
      </c>
      <c r="C949" s="61" t="s">
        <v>1304</v>
      </c>
      <c r="D949" s="61" t="s">
        <v>318</v>
      </c>
      <c r="E949" s="61" t="s">
        <v>832</v>
      </c>
      <c r="F949" s="61">
        <v>1.7500000000000002E-2</v>
      </c>
      <c r="G949" s="61">
        <v>0</v>
      </c>
      <c r="H949" s="61">
        <v>2.23</v>
      </c>
      <c r="I949" s="3" t="s">
        <v>443</v>
      </c>
      <c r="J949" s="198"/>
    </row>
    <row r="950" spans="1:10">
      <c r="A950" s="215" t="str">
        <f t="shared" si="12"/>
        <v>貨2CCEF</v>
      </c>
      <c r="B950" s="61" t="s">
        <v>1303</v>
      </c>
      <c r="C950" s="61" t="s">
        <v>1304</v>
      </c>
      <c r="D950" s="61" t="s">
        <v>318</v>
      </c>
      <c r="E950" s="61" t="s">
        <v>340</v>
      </c>
      <c r="F950" s="61">
        <v>1.7500000000000002E-2</v>
      </c>
      <c r="G950" s="61">
        <v>0</v>
      </c>
      <c r="H950" s="61">
        <v>2.23</v>
      </c>
      <c r="I950" s="3" t="s">
        <v>443</v>
      </c>
      <c r="J950" s="198"/>
    </row>
    <row r="951" spans="1:10">
      <c r="A951" s="215" t="str">
        <f t="shared" si="12"/>
        <v>貨2CCFF</v>
      </c>
      <c r="B951" s="61" t="s">
        <v>1303</v>
      </c>
      <c r="C951" s="61" t="s">
        <v>1304</v>
      </c>
      <c r="D951" s="61" t="s">
        <v>318</v>
      </c>
      <c r="E951" s="61" t="s">
        <v>341</v>
      </c>
      <c r="F951" s="61">
        <v>1.7500000000000002E-2</v>
      </c>
      <c r="G951" s="61">
        <v>0</v>
      </c>
      <c r="H951" s="61">
        <v>2.23</v>
      </c>
      <c r="I951" s="3" t="s">
        <v>443</v>
      </c>
      <c r="J951" s="198"/>
    </row>
    <row r="952" spans="1:10">
      <c r="A952" s="215" t="str">
        <f t="shared" si="12"/>
        <v>貨2CDEF</v>
      </c>
      <c r="B952" s="61" t="s">
        <v>1303</v>
      </c>
      <c r="C952" s="61" t="s">
        <v>1304</v>
      </c>
      <c r="D952" s="61" t="s">
        <v>318</v>
      </c>
      <c r="E952" s="61" t="s">
        <v>342</v>
      </c>
      <c r="F952" s="61">
        <v>8.7500000000000008E-3</v>
      </c>
      <c r="G952" s="61">
        <v>0</v>
      </c>
      <c r="H952" s="61">
        <v>2.23</v>
      </c>
      <c r="I952" s="3" t="s">
        <v>443</v>
      </c>
      <c r="J952" s="198"/>
    </row>
    <row r="953" spans="1:10">
      <c r="A953" s="215" t="str">
        <f t="shared" si="12"/>
        <v>貨2CDFF</v>
      </c>
      <c r="B953" s="61" t="s">
        <v>1303</v>
      </c>
      <c r="C953" s="61" t="s">
        <v>1304</v>
      </c>
      <c r="D953" s="61" t="s">
        <v>318</v>
      </c>
      <c r="E953" s="61" t="s">
        <v>343</v>
      </c>
      <c r="F953" s="61">
        <v>8.7500000000000008E-3</v>
      </c>
      <c r="G953" s="61">
        <v>0</v>
      </c>
      <c r="H953" s="61">
        <v>2.23</v>
      </c>
      <c r="I953" s="3" t="s">
        <v>443</v>
      </c>
      <c r="J953" s="198"/>
    </row>
    <row r="954" spans="1:10">
      <c r="A954" s="215" t="str">
        <f t="shared" si="12"/>
        <v>貨2CLFF</v>
      </c>
      <c r="B954" s="61" t="s">
        <v>1303</v>
      </c>
      <c r="C954" s="61" t="s">
        <v>1304</v>
      </c>
      <c r="D954" s="61" t="s">
        <v>697</v>
      </c>
      <c r="E954" s="61" t="s">
        <v>753</v>
      </c>
      <c r="F954" s="61">
        <v>3.5000000000000003E-2</v>
      </c>
      <c r="G954" s="61">
        <v>0</v>
      </c>
      <c r="H954" s="61">
        <v>2.23</v>
      </c>
      <c r="I954" s="3" t="s">
        <v>443</v>
      </c>
      <c r="J954" s="198"/>
    </row>
    <row r="955" spans="1:10">
      <c r="A955" s="215" t="str">
        <f t="shared" si="12"/>
        <v>貨2CLEF</v>
      </c>
      <c r="B955" s="61" t="s">
        <v>1303</v>
      </c>
      <c r="C955" s="61" t="s">
        <v>1304</v>
      </c>
      <c r="D955" s="61" t="s">
        <v>697</v>
      </c>
      <c r="E955" s="61" t="s">
        <v>754</v>
      </c>
      <c r="F955" s="61">
        <v>1.7500000000000002E-2</v>
      </c>
      <c r="G955" s="61">
        <v>0</v>
      </c>
      <c r="H955" s="61">
        <v>2.23</v>
      </c>
      <c r="I955" s="3" t="s">
        <v>443</v>
      </c>
      <c r="J955" s="198"/>
    </row>
    <row r="956" spans="1:10">
      <c r="A956" s="215" t="str">
        <f t="shared" si="12"/>
        <v>貨2CMFF</v>
      </c>
      <c r="B956" s="61" t="s">
        <v>1303</v>
      </c>
      <c r="C956" s="61" t="s">
        <v>1304</v>
      </c>
      <c r="D956" s="61" t="s">
        <v>697</v>
      </c>
      <c r="E956" s="61" t="s">
        <v>755</v>
      </c>
      <c r="F956" s="61">
        <v>1.7500000000000002E-2</v>
      </c>
      <c r="G956" s="61">
        <v>0</v>
      </c>
      <c r="H956" s="61">
        <v>2.23</v>
      </c>
      <c r="I956" s="3" t="s">
        <v>443</v>
      </c>
      <c r="J956" s="198"/>
    </row>
    <row r="957" spans="1:10">
      <c r="A957" s="215" t="str">
        <f t="shared" si="12"/>
        <v>貨2CMEF</v>
      </c>
      <c r="B957" s="61" t="s">
        <v>1303</v>
      </c>
      <c r="C957" s="61" t="s">
        <v>1304</v>
      </c>
      <c r="D957" s="61" t="s">
        <v>697</v>
      </c>
      <c r="E957" s="61" t="s">
        <v>756</v>
      </c>
      <c r="F957" s="61">
        <v>1.7500000000000002E-2</v>
      </c>
      <c r="G957" s="61">
        <v>0</v>
      </c>
      <c r="H957" s="61">
        <v>2.23</v>
      </c>
      <c r="I957" s="3" t="s">
        <v>443</v>
      </c>
      <c r="J957" s="198"/>
    </row>
    <row r="958" spans="1:10">
      <c r="A958" s="215" t="str">
        <f t="shared" si="12"/>
        <v>貨2CRFF</v>
      </c>
      <c r="B958" s="61" t="s">
        <v>1303</v>
      </c>
      <c r="C958" s="61" t="s">
        <v>1304</v>
      </c>
      <c r="D958" s="61" t="s">
        <v>697</v>
      </c>
      <c r="E958" s="61" t="s">
        <v>757</v>
      </c>
      <c r="F958" s="61">
        <v>8.7500000000000008E-3</v>
      </c>
      <c r="G958" s="61">
        <v>0</v>
      </c>
      <c r="H958" s="61">
        <v>2.23</v>
      </c>
      <c r="I958" s="3" t="s">
        <v>443</v>
      </c>
      <c r="J958" s="198"/>
    </row>
    <row r="959" spans="1:10">
      <c r="A959" s="215" t="str">
        <f t="shared" si="12"/>
        <v>貨2CREF</v>
      </c>
      <c r="B959" s="61" t="s">
        <v>1303</v>
      </c>
      <c r="C959" s="61" t="s">
        <v>1304</v>
      </c>
      <c r="D959" s="61" t="s">
        <v>697</v>
      </c>
      <c r="E959" s="61" t="s">
        <v>758</v>
      </c>
      <c r="F959" s="61">
        <v>8.7500000000000008E-3</v>
      </c>
      <c r="G959" s="61">
        <v>0</v>
      </c>
      <c r="H959" s="61">
        <v>2.23</v>
      </c>
      <c r="I959" s="3" t="s">
        <v>443</v>
      </c>
      <c r="J959" s="198"/>
    </row>
    <row r="960" spans="1:10">
      <c r="A960" s="215" t="str">
        <f t="shared" si="12"/>
        <v>貨2CQFF</v>
      </c>
      <c r="B960" s="61" t="s">
        <v>1303</v>
      </c>
      <c r="C960" s="61" t="s">
        <v>1304</v>
      </c>
      <c r="D960" s="219" t="s">
        <v>697</v>
      </c>
      <c r="E960" s="61" t="s">
        <v>1046</v>
      </c>
      <c r="F960" s="61">
        <v>3.15E-2</v>
      </c>
      <c r="G960" s="61">
        <v>0</v>
      </c>
      <c r="H960" s="61">
        <v>2.23</v>
      </c>
      <c r="I960" s="3" t="s">
        <v>443</v>
      </c>
      <c r="J960" s="198"/>
    </row>
    <row r="961" spans="1:10">
      <c r="A961" s="215" t="str">
        <f t="shared" si="12"/>
        <v>貨2CQEF</v>
      </c>
      <c r="B961" s="61" t="s">
        <v>1303</v>
      </c>
      <c r="C961" s="61" t="s">
        <v>1304</v>
      </c>
      <c r="D961" s="61" t="s">
        <v>697</v>
      </c>
      <c r="E961" s="219" t="s">
        <v>1042</v>
      </c>
      <c r="F961" s="61">
        <v>3.15E-2</v>
      </c>
      <c r="G961" s="61">
        <v>0</v>
      </c>
      <c r="H961" s="61">
        <v>2.23</v>
      </c>
      <c r="I961" s="3" t="s">
        <v>443</v>
      </c>
      <c r="J961" s="198"/>
    </row>
    <row r="962" spans="1:10">
      <c r="A962" s="215" t="str">
        <f t="shared" si="12"/>
        <v>貨2C3FF</v>
      </c>
      <c r="B962" s="61" t="s">
        <v>1303</v>
      </c>
      <c r="C962" s="61" t="s">
        <v>1304</v>
      </c>
      <c r="D962" s="219" t="s">
        <v>1155</v>
      </c>
      <c r="E962" s="219" t="s">
        <v>1305</v>
      </c>
      <c r="F962" s="61">
        <v>3.5000000000000003E-2</v>
      </c>
      <c r="G962" s="61">
        <v>0</v>
      </c>
      <c r="H962" s="61">
        <v>2.23</v>
      </c>
      <c r="I962" s="3" t="s">
        <v>443</v>
      </c>
      <c r="J962" s="198"/>
    </row>
    <row r="963" spans="1:10">
      <c r="A963" s="215" t="str">
        <f t="shared" si="12"/>
        <v>貨2C3EF</v>
      </c>
      <c r="B963" s="61" t="s">
        <v>1303</v>
      </c>
      <c r="C963" s="61" t="s">
        <v>1304</v>
      </c>
      <c r="D963" s="219" t="s">
        <v>1155</v>
      </c>
      <c r="E963" s="219" t="s">
        <v>1306</v>
      </c>
      <c r="F963" s="61">
        <v>1.7500000000000002E-2</v>
      </c>
      <c r="G963" s="61">
        <v>0</v>
      </c>
      <c r="H963" s="61">
        <v>2.23</v>
      </c>
      <c r="I963" s="3" t="s">
        <v>443</v>
      </c>
      <c r="J963" s="198"/>
    </row>
    <row r="964" spans="1:10">
      <c r="A964" s="215" t="str">
        <f t="shared" si="12"/>
        <v>貨2C4FF</v>
      </c>
      <c r="B964" s="61" t="s">
        <v>1303</v>
      </c>
      <c r="C964" s="61" t="s">
        <v>1304</v>
      </c>
      <c r="D964" s="219" t="s">
        <v>1155</v>
      </c>
      <c r="E964" s="219" t="s">
        <v>1307</v>
      </c>
      <c r="F964" s="61">
        <v>2.6250000000000002E-2</v>
      </c>
      <c r="G964" s="61">
        <v>0</v>
      </c>
      <c r="H964" s="61">
        <v>2.23</v>
      </c>
      <c r="I964" s="3" t="s">
        <v>443</v>
      </c>
      <c r="J964" s="198"/>
    </row>
    <row r="965" spans="1:10">
      <c r="A965" s="215" t="str">
        <f t="shared" si="12"/>
        <v>貨2C4EF</v>
      </c>
      <c r="B965" s="61" t="s">
        <v>1303</v>
      </c>
      <c r="C965" s="61" t="s">
        <v>1304</v>
      </c>
      <c r="D965" s="61" t="s">
        <v>1155</v>
      </c>
      <c r="E965" s="61" t="s">
        <v>1308</v>
      </c>
      <c r="F965" s="61">
        <v>2.6249999999999999E-2</v>
      </c>
      <c r="G965" s="61">
        <v>0</v>
      </c>
      <c r="H965" s="61">
        <v>2.23</v>
      </c>
      <c r="I965" s="3" t="s">
        <v>443</v>
      </c>
      <c r="J965" s="198"/>
    </row>
    <row r="966" spans="1:10">
      <c r="A966" s="215" t="str">
        <f t="shared" si="12"/>
        <v>貨2C5FF</v>
      </c>
      <c r="B966" s="61" t="s">
        <v>1303</v>
      </c>
      <c r="C966" s="61" t="s">
        <v>1304</v>
      </c>
      <c r="D966" s="61" t="s">
        <v>1155</v>
      </c>
      <c r="E966" s="61" t="s">
        <v>1309</v>
      </c>
      <c r="F966" s="61">
        <v>1.7500000000000002E-2</v>
      </c>
      <c r="G966" s="61">
        <v>0</v>
      </c>
      <c r="H966" s="61">
        <v>2.23</v>
      </c>
      <c r="I966" s="3" t="s">
        <v>443</v>
      </c>
      <c r="J966" s="198"/>
    </row>
    <row r="967" spans="1:10">
      <c r="A967" s="215" t="str">
        <f t="shared" si="12"/>
        <v>貨2C5EF</v>
      </c>
      <c r="B967" s="61" t="s">
        <v>1303</v>
      </c>
      <c r="C967" s="61" t="s">
        <v>1304</v>
      </c>
      <c r="D967" s="61" t="s">
        <v>1155</v>
      </c>
      <c r="E967" s="61" t="s">
        <v>1310</v>
      </c>
      <c r="F967" s="61">
        <v>1.7500000000000002E-2</v>
      </c>
      <c r="G967" s="61">
        <v>0</v>
      </c>
      <c r="H967" s="61">
        <v>2.23</v>
      </c>
      <c r="I967" s="3" t="s">
        <v>443</v>
      </c>
      <c r="J967" s="198"/>
    </row>
    <row r="968" spans="1:10">
      <c r="A968" s="215" t="str">
        <f t="shared" si="12"/>
        <v>貨2C6FF</v>
      </c>
      <c r="B968" s="61" t="s">
        <v>1303</v>
      </c>
      <c r="C968" s="61" t="s">
        <v>1304</v>
      </c>
      <c r="D968" s="61" t="s">
        <v>1155</v>
      </c>
      <c r="E968" s="61" t="s">
        <v>1311</v>
      </c>
      <c r="F968" s="61">
        <v>8.7500000000000008E-3</v>
      </c>
      <c r="G968" s="61">
        <v>0</v>
      </c>
      <c r="H968" s="61">
        <v>2.23</v>
      </c>
      <c r="I968" s="3" t="s">
        <v>443</v>
      </c>
      <c r="J968" s="198"/>
    </row>
    <row r="969" spans="1:10">
      <c r="A969" s="215" t="str">
        <f t="shared" si="12"/>
        <v>貨2C6EF</v>
      </c>
      <c r="B969" s="61" t="s">
        <v>1303</v>
      </c>
      <c r="C969" s="61" t="s">
        <v>1304</v>
      </c>
      <c r="D969" s="61" t="s">
        <v>1155</v>
      </c>
      <c r="E969" s="61" t="s">
        <v>1312</v>
      </c>
      <c r="F969" s="61">
        <v>8.7500000000000008E-3</v>
      </c>
      <c r="G969" s="61">
        <v>0</v>
      </c>
      <c r="H969" s="61">
        <v>2.23</v>
      </c>
      <c r="I969" s="3" t="s">
        <v>443</v>
      </c>
      <c r="J969" s="198"/>
    </row>
    <row r="970" spans="1:10">
      <c r="A970" s="316" t="str">
        <f t="shared" si="12"/>
        <v>貨2CBEF</v>
      </c>
      <c r="B970" s="61" t="s">
        <v>1626</v>
      </c>
      <c r="C970" s="61" t="s">
        <v>1627</v>
      </c>
      <c r="D970" s="61" t="s">
        <v>318</v>
      </c>
      <c r="E970" s="61" t="s">
        <v>1628</v>
      </c>
      <c r="F970" s="61">
        <v>3.15E-2</v>
      </c>
      <c r="G970" s="61">
        <v>0</v>
      </c>
      <c r="H970" s="61">
        <v>2.23</v>
      </c>
      <c r="I970" s="3" t="s">
        <v>443</v>
      </c>
      <c r="J970" s="198"/>
    </row>
    <row r="971" spans="1:10">
      <c r="A971" s="316" t="str">
        <f t="shared" si="12"/>
        <v>貨2CBFF</v>
      </c>
      <c r="B971" s="61" t="s">
        <v>1626</v>
      </c>
      <c r="C971" s="61" t="s">
        <v>1627</v>
      </c>
      <c r="D971" s="61" t="s">
        <v>318</v>
      </c>
      <c r="E971" s="61" t="s">
        <v>1629</v>
      </c>
      <c r="F971" s="61">
        <v>3.15E-2</v>
      </c>
      <c r="G971" s="61">
        <v>0</v>
      </c>
      <c r="H971" s="61">
        <v>2.23</v>
      </c>
      <c r="I971" s="3" t="s">
        <v>443</v>
      </c>
      <c r="J971" s="198"/>
    </row>
    <row r="972" spans="1:10">
      <c r="A972" s="316" t="str">
        <f t="shared" si="12"/>
        <v>貨2CNEF</v>
      </c>
      <c r="B972" s="61" t="s">
        <v>1626</v>
      </c>
      <c r="C972" s="61" t="s">
        <v>1627</v>
      </c>
      <c r="D972" s="61" t="s">
        <v>318</v>
      </c>
      <c r="E972" s="61" t="s">
        <v>1630</v>
      </c>
      <c r="F972" s="61">
        <v>3.15E-2</v>
      </c>
      <c r="G972" s="61">
        <v>0</v>
      </c>
      <c r="H972" s="61">
        <v>2.23</v>
      </c>
      <c r="I972" s="3" t="s">
        <v>443</v>
      </c>
      <c r="J972" s="198"/>
    </row>
    <row r="973" spans="1:10">
      <c r="A973" s="316" t="str">
        <f t="shared" si="12"/>
        <v>貨2CNFF</v>
      </c>
      <c r="B973" s="61" t="s">
        <v>1626</v>
      </c>
      <c r="C973" s="61" t="s">
        <v>1627</v>
      </c>
      <c r="D973" s="61" t="s">
        <v>318</v>
      </c>
      <c r="E973" s="61" t="s">
        <v>1631</v>
      </c>
      <c r="F973" s="61">
        <v>3.15E-2</v>
      </c>
      <c r="G973" s="61">
        <v>0</v>
      </c>
      <c r="H973" s="61">
        <v>2.23</v>
      </c>
      <c r="I973" s="3" t="s">
        <v>443</v>
      </c>
      <c r="J973" s="198"/>
    </row>
    <row r="974" spans="1:10">
      <c r="A974" s="215" t="str">
        <f t="shared" si="12"/>
        <v>貨3CTQ</v>
      </c>
      <c r="B974" s="61" t="s">
        <v>1313</v>
      </c>
      <c r="C974" s="61" t="s">
        <v>1314</v>
      </c>
      <c r="D974" s="61" t="s">
        <v>414</v>
      </c>
      <c r="E974" s="61" t="s">
        <v>479</v>
      </c>
      <c r="F974" s="61">
        <v>4.8750000000000002E-2</v>
      </c>
      <c r="G974" s="61">
        <v>0</v>
      </c>
      <c r="H974" s="61">
        <v>2.23</v>
      </c>
      <c r="I974" s="3" t="s">
        <v>443</v>
      </c>
      <c r="J974" s="198"/>
    </row>
    <row r="975" spans="1:10">
      <c r="A975" s="215" t="str">
        <f t="shared" si="12"/>
        <v>貨3CLQ</v>
      </c>
      <c r="B975" s="61" t="s">
        <v>1313</v>
      </c>
      <c r="C975" s="61" t="s">
        <v>1314</v>
      </c>
      <c r="D975" s="61" t="s">
        <v>414</v>
      </c>
      <c r="E975" s="61" t="s">
        <v>471</v>
      </c>
      <c r="F975" s="61">
        <v>3.2500000000000001E-2</v>
      </c>
      <c r="G975" s="61">
        <v>0</v>
      </c>
      <c r="H975" s="61">
        <v>2.23</v>
      </c>
      <c r="I975" s="3" t="s">
        <v>443</v>
      </c>
      <c r="J975" s="198"/>
    </row>
    <row r="976" spans="1:10">
      <c r="A976" s="215" t="str">
        <f t="shared" si="12"/>
        <v>貨3CUQ</v>
      </c>
      <c r="B976" s="61" t="s">
        <v>1313</v>
      </c>
      <c r="C976" s="61" t="s">
        <v>1314</v>
      </c>
      <c r="D976" s="61" t="s">
        <v>414</v>
      </c>
      <c r="E976" s="61" t="s">
        <v>486</v>
      </c>
      <c r="F976" s="61">
        <v>1.6250000000000001E-2</v>
      </c>
      <c r="G976" s="61">
        <v>0</v>
      </c>
      <c r="H976" s="61">
        <v>2.23</v>
      </c>
      <c r="I976" s="3" t="s">
        <v>443</v>
      </c>
      <c r="J976" s="198"/>
    </row>
    <row r="977" spans="1:10">
      <c r="A977" s="215" t="str">
        <f t="shared" si="12"/>
        <v>貨3CAFF</v>
      </c>
      <c r="B977" s="61" t="s">
        <v>1313</v>
      </c>
      <c r="C977" s="61" t="s">
        <v>1314</v>
      </c>
      <c r="D977" s="61" t="s">
        <v>318</v>
      </c>
      <c r="E977" s="61" t="s">
        <v>837</v>
      </c>
      <c r="F977" s="61">
        <v>3.5000000000000003E-2</v>
      </c>
      <c r="G977" s="61">
        <v>0</v>
      </c>
      <c r="H977" s="61">
        <v>2.23</v>
      </c>
      <c r="I977" s="3" t="s">
        <v>443</v>
      </c>
      <c r="J977" s="198"/>
    </row>
    <row r="978" spans="1:10">
      <c r="A978" s="215" t="str">
        <f t="shared" si="12"/>
        <v>貨3CAEF</v>
      </c>
      <c r="B978" s="61" t="s">
        <v>1313</v>
      </c>
      <c r="C978" s="61" t="s">
        <v>1314</v>
      </c>
      <c r="D978" s="61" t="s">
        <v>318</v>
      </c>
      <c r="E978" s="61" t="s">
        <v>832</v>
      </c>
      <c r="F978" s="61">
        <v>1.7500000000000002E-2</v>
      </c>
      <c r="G978" s="61">
        <v>0</v>
      </c>
      <c r="H978" s="61">
        <v>2.23</v>
      </c>
      <c r="I978" s="3" t="s">
        <v>443</v>
      </c>
      <c r="J978" s="198"/>
    </row>
    <row r="979" spans="1:10">
      <c r="A979" s="215" t="str">
        <f t="shared" si="12"/>
        <v>貨3CCEF</v>
      </c>
      <c r="B979" s="61" t="s">
        <v>1313</v>
      </c>
      <c r="C979" s="61" t="s">
        <v>1314</v>
      </c>
      <c r="D979" s="61" t="s">
        <v>318</v>
      </c>
      <c r="E979" s="61" t="s">
        <v>340</v>
      </c>
      <c r="F979" s="61">
        <v>1.7500000000000002E-2</v>
      </c>
      <c r="G979" s="61">
        <v>0</v>
      </c>
      <c r="H979" s="61">
        <v>2.23</v>
      </c>
      <c r="I979" s="3" t="s">
        <v>443</v>
      </c>
      <c r="J979" s="198"/>
    </row>
    <row r="980" spans="1:10">
      <c r="A980" s="215" t="str">
        <f t="shared" si="12"/>
        <v>貨3CCFF</v>
      </c>
      <c r="B980" s="61" t="s">
        <v>1313</v>
      </c>
      <c r="C980" s="61" t="s">
        <v>1314</v>
      </c>
      <c r="D980" s="61" t="s">
        <v>318</v>
      </c>
      <c r="E980" s="61" t="s">
        <v>341</v>
      </c>
      <c r="F980" s="61">
        <v>1.7500000000000002E-2</v>
      </c>
      <c r="G980" s="61">
        <v>0</v>
      </c>
      <c r="H980" s="61">
        <v>2.23</v>
      </c>
      <c r="I980" s="3" t="s">
        <v>443</v>
      </c>
      <c r="J980" s="198"/>
    </row>
    <row r="981" spans="1:10">
      <c r="A981" s="215" t="str">
        <f t="shared" si="12"/>
        <v>貨3CDEF</v>
      </c>
      <c r="B981" s="61" t="s">
        <v>1313</v>
      </c>
      <c r="C981" s="61" t="s">
        <v>1314</v>
      </c>
      <c r="D981" s="61" t="s">
        <v>318</v>
      </c>
      <c r="E981" s="61" t="s">
        <v>342</v>
      </c>
      <c r="F981" s="61">
        <v>8.7500000000000008E-3</v>
      </c>
      <c r="G981" s="61">
        <v>0</v>
      </c>
      <c r="H981" s="61">
        <v>2.23</v>
      </c>
      <c r="I981" s="3" t="s">
        <v>443</v>
      </c>
      <c r="J981" s="198"/>
    </row>
    <row r="982" spans="1:10">
      <c r="A982" s="215" t="str">
        <f t="shared" si="12"/>
        <v>貨3CDFF</v>
      </c>
      <c r="B982" s="61" t="s">
        <v>1313</v>
      </c>
      <c r="C982" s="61" t="s">
        <v>1314</v>
      </c>
      <c r="D982" s="61" t="s">
        <v>318</v>
      </c>
      <c r="E982" s="61" t="s">
        <v>343</v>
      </c>
      <c r="F982" s="61">
        <v>8.7500000000000008E-3</v>
      </c>
      <c r="G982" s="61">
        <v>0</v>
      </c>
      <c r="H982" s="61">
        <v>2.23</v>
      </c>
      <c r="I982" s="3" t="s">
        <v>443</v>
      </c>
      <c r="J982" s="198"/>
    </row>
    <row r="983" spans="1:10">
      <c r="A983" s="215" t="str">
        <f t="shared" si="12"/>
        <v>貨3CLFF</v>
      </c>
      <c r="B983" s="61" t="s">
        <v>1313</v>
      </c>
      <c r="C983" s="61" t="s">
        <v>1314</v>
      </c>
      <c r="D983" s="61" t="s">
        <v>697</v>
      </c>
      <c r="E983" s="61" t="s">
        <v>753</v>
      </c>
      <c r="F983" s="61">
        <v>3.5000000000000003E-2</v>
      </c>
      <c r="G983" s="61">
        <v>0</v>
      </c>
      <c r="H983" s="61">
        <v>2.23</v>
      </c>
      <c r="I983" s="3" t="s">
        <v>443</v>
      </c>
      <c r="J983" s="198"/>
    </row>
    <row r="984" spans="1:10">
      <c r="A984" s="215" t="str">
        <f t="shared" si="12"/>
        <v>貨3CLEF</v>
      </c>
      <c r="B984" s="61" t="s">
        <v>1313</v>
      </c>
      <c r="C984" s="61" t="s">
        <v>1314</v>
      </c>
      <c r="D984" s="61" t="s">
        <v>697</v>
      </c>
      <c r="E984" s="61" t="s">
        <v>754</v>
      </c>
      <c r="F984" s="61">
        <v>1.7500000000000002E-2</v>
      </c>
      <c r="G984" s="61">
        <v>0</v>
      </c>
      <c r="H984" s="61">
        <v>2.23</v>
      </c>
      <c r="I984" s="3" t="s">
        <v>443</v>
      </c>
      <c r="J984" s="198"/>
    </row>
    <row r="985" spans="1:10">
      <c r="A985" s="215" t="str">
        <f t="shared" si="12"/>
        <v>貨3CMFF</v>
      </c>
      <c r="B985" s="61" t="s">
        <v>1313</v>
      </c>
      <c r="C985" s="61" t="s">
        <v>1314</v>
      </c>
      <c r="D985" s="61" t="s">
        <v>697</v>
      </c>
      <c r="E985" s="61" t="s">
        <v>755</v>
      </c>
      <c r="F985" s="61">
        <v>1.7500000000000002E-2</v>
      </c>
      <c r="G985" s="61">
        <v>0</v>
      </c>
      <c r="H985" s="61">
        <v>2.23</v>
      </c>
      <c r="I985" s="3" t="s">
        <v>443</v>
      </c>
      <c r="J985" s="198"/>
    </row>
    <row r="986" spans="1:10">
      <c r="A986" s="215" t="str">
        <f t="shared" si="12"/>
        <v>貨3CMEF</v>
      </c>
      <c r="B986" s="61" t="s">
        <v>1313</v>
      </c>
      <c r="C986" s="61" t="s">
        <v>1314</v>
      </c>
      <c r="D986" s="61" t="s">
        <v>697</v>
      </c>
      <c r="E986" s="219" t="s">
        <v>756</v>
      </c>
      <c r="F986" s="61">
        <v>1.7500000000000002E-2</v>
      </c>
      <c r="G986" s="61">
        <v>0</v>
      </c>
      <c r="H986" s="61">
        <v>2.23</v>
      </c>
      <c r="I986" s="3" t="s">
        <v>443</v>
      </c>
      <c r="J986" s="198"/>
    </row>
    <row r="987" spans="1:10">
      <c r="A987" s="215" t="str">
        <f t="shared" si="12"/>
        <v>貨3CRFF</v>
      </c>
      <c r="B987" s="61" t="s">
        <v>1313</v>
      </c>
      <c r="C987" s="61" t="s">
        <v>1314</v>
      </c>
      <c r="D987" s="61" t="s">
        <v>697</v>
      </c>
      <c r="E987" s="219" t="s">
        <v>757</v>
      </c>
      <c r="F987" s="61">
        <v>8.7500000000000008E-3</v>
      </c>
      <c r="G987" s="61">
        <v>0</v>
      </c>
      <c r="H987" s="61">
        <v>2.23</v>
      </c>
      <c r="I987" s="3" t="s">
        <v>443</v>
      </c>
      <c r="J987" s="198"/>
    </row>
    <row r="988" spans="1:10">
      <c r="A988" s="215" t="str">
        <f t="shared" si="12"/>
        <v>貨3CREF</v>
      </c>
      <c r="B988" s="61" t="s">
        <v>1313</v>
      </c>
      <c r="C988" s="61" t="s">
        <v>1314</v>
      </c>
      <c r="D988" s="61" t="s">
        <v>697</v>
      </c>
      <c r="E988" s="61" t="s">
        <v>758</v>
      </c>
      <c r="F988" s="61">
        <v>8.7500000000000008E-3</v>
      </c>
      <c r="G988" s="61">
        <v>0</v>
      </c>
      <c r="H988" s="61">
        <v>2.23</v>
      </c>
      <c r="I988" s="3" t="s">
        <v>443</v>
      </c>
      <c r="J988" s="198"/>
    </row>
    <row r="989" spans="1:10">
      <c r="A989" s="215" t="str">
        <f t="shared" si="12"/>
        <v>貨3CQFF</v>
      </c>
      <c r="B989" s="61" t="s">
        <v>1313</v>
      </c>
      <c r="C989" s="61" t="s">
        <v>1314</v>
      </c>
      <c r="D989" s="61" t="s">
        <v>697</v>
      </c>
      <c r="E989" s="61" t="s">
        <v>1046</v>
      </c>
      <c r="F989" s="61">
        <v>3.15E-2</v>
      </c>
      <c r="G989" s="61">
        <v>0</v>
      </c>
      <c r="H989" s="61">
        <v>2.23</v>
      </c>
      <c r="I989" s="3" t="s">
        <v>443</v>
      </c>
      <c r="J989" s="198"/>
    </row>
    <row r="990" spans="1:10">
      <c r="A990" s="215" t="str">
        <f t="shared" si="12"/>
        <v>貨3CQEF</v>
      </c>
      <c r="B990" s="61" t="s">
        <v>1313</v>
      </c>
      <c r="C990" s="61" t="s">
        <v>1314</v>
      </c>
      <c r="D990" s="61" t="s">
        <v>697</v>
      </c>
      <c r="E990" s="61" t="s">
        <v>1042</v>
      </c>
      <c r="F990" s="61">
        <v>3.15E-2</v>
      </c>
      <c r="G990" s="61">
        <v>0</v>
      </c>
      <c r="H990" s="61">
        <v>2.23</v>
      </c>
      <c r="I990" s="3" t="s">
        <v>443</v>
      </c>
      <c r="J990" s="198"/>
    </row>
    <row r="991" spans="1:10">
      <c r="A991" s="215" t="str">
        <f t="shared" si="12"/>
        <v>貨3C3FF</v>
      </c>
      <c r="B991" s="61" t="s">
        <v>1313</v>
      </c>
      <c r="C991" s="61" t="s">
        <v>1314</v>
      </c>
      <c r="D991" s="61" t="s">
        <v>1155</v>
      </c>
      <c r="E991" s="61" t="s">
        <v>1305</v>
      </c>
      <c r="F991" s="61">
        <v>3.5000000000000003E-2</v>
      </c>
      <c r="G991" s="61">
        <v>0</v>
      </c>
      <c r="H991" s="61">
        <v>2.23</v>
      </c>
      <c r="I991" s="3" t="s">
        <v>443</v>
      </c>
      <c r="J991" s="198"/>
    </row>
    <row r="992" spans="1:10">
      <c r="A992" s="215" t="str">
        <f t="shared" si="12"/>
        <v>貨3C3EF</v>
      </c>
      <c r="B992" s="61" t="s">
        <v>1313</v>
      </c>
      <c r="C992" s="61" t="s">
        <v>1314</v>
      </c>
      <c r="D992" s="61" t="s">
        <v>1155</v>
      </c>
      <c r="E992" s="61" t="s">
        <v>1306</v>
      </c>
      <c r="F992" s="61">
        <v>1.7500000000000002E-2</v>
      </c>
      <c r="G992" s="61">
        <v>0</v>
      </c>
      <c r="H992" s="61">
        <v>2.23</v>
      </c>
      <c r="I992" s="3" t="s">
        <v>443</v>
      </c>
      <c r="J992" s="198"/>
    </row>
    <row r="993" spans="1:10">
      <c r="A993" s="215" t="str">
        <f t="shared" si="12"/>
        <v>貨3C4FF</v>
      </c>
      <c r="B993" s="61" t="s">
        <v>1313</v>
      </c>
      <c r="C993" s="61" t="s">
        <v>1314</v>
      </c>
      <c r="D993" s="61" t="s">
        <v>1155</v>
      </c>
      <c r="E993" s="61" t="s">
        <v>1307</v>
      </c>
      <c r="F993" s="61">
        <v>2.6250000000000002E-2</v>
      </c>
      <c r="G993" s="61">
        <v>0</v>
      </c>
      <c r="H993" s="61">
        <v>2.23</v>
      </c>
      <c r="I993" s="3" t="s">
        <v>443</v>
      </c>
      <c r="J993" s="198"/>
    </row>
    <row r="994" spans="1:10">
      <c r="A994" s="215" t="str">
        <f t="shared" si="12"/>
        <v>貨3C4EF</v>
      </c>
      <c r="B994" s="61" t="s">
        <v>1313</v>
      </c>
      <c r="C994" s="61" t="s">
        <v>1314</v>
      </c>
      <c r="D994" s="61" t="s">
        <v>1155</v>
      </c>
      <c r="E994" s="61" t="s">
        <v>1308</v>
      </c>
      <c r="F994" s="61">
        <v>2.6249999999999999E-2</v>
      </c>
      <c r="G994" s="61">
        <v>0</v>
      </c>
      <c r="H994" s="61">
        <v>2.23</v>
      </c>
      <c r="I994" s="3" t="s">
        <v>443</v>
      </c>
      <c r="J994" s="198"/>
    </row>
    <row r="995" spans="1:10">
      <c r="A995" s="215" t="str">
        <f t="shared" si="12"/>
        <v>貨3C5FF</v>
      </c>
      <c r="B995" s="61" t="s">
        <v>1313</v>
      </c>
      <c r="C995" s="61" t="s">
        <v>1314</v>
      </c>
      <c r="D995" s="61" t="s">
        <v>1155</v>
      </c>
      <c r="E995" s="61" t="s">
        <v>1309</v>
      </c>
      <c r="F995" s="61">
        <v>1.7500000000000002E-2</v>
      </c>
      <c r="G995" s="61">
        <v>0</v>
      </c>
      <c r="H995" s="61">
        <v>2.23</v>
      </c>
      <c r="I995" s="3" t="s">
        <v>443</v>
      </c>
      <c r="J995" s="198"/>
    </row>
    <row r="996" spans="1:10">
      <c r="A996" s="215" t="str">
        <f t="shared" si="12"/>
        <v>貨3C5EF</v>
      </c>
      <c r="B996" s="61" t="s">
        <v>1313</v>
      </c>
      <c r="C996" s="61" t="s">
        <v>1314</v>
      </c>
      <c r="D996" s="61" t="s">
        <v>1155</v>
      </c>
      <c r="E996" s="61" t="s">
        <v>1310</v>
      </c>
      <c r="F996" s="61">
        <v>1.7500000000000002E-2</v>
      </c>
      <c r="G996" s="61">
        <v>0</v>
      </c>
      <c r="H996" s="61">
        <v>2.23</v>
      </c>
      <c r="I996" s="3" t="s">
        <v>443</v>
      </c>
      <c r="J996" s="198"/>
    </row>
    <row r="997" spans="1:10">
      <c r="A997" s="215" t="str">
        <f t="shared" si="12"/>
        <v>貨3C6FF</v>
      </c>
      <c r="B997" s="61" t="s">
        <v>1313</v>
      </c>
      <c r="C997" s="61" t="s">
        <v>1314</v>
      </c>
      <c r="D997" s="61" t="s">
        <v>1155</v>
      </c>
      <c r="E997" s="61" t="s">
        <v>1311</v>
      </c>
      <c r="F997" s="61">
        <v>8.7500000000000008E-3</v>
      </c>
      <c r="G997" s="61">
        <v>0</v>
      </c>
      <c r="H997" s="61">
        <v>2.23</v>
      </c>
      <c r="I997" s="3" t="s">
        <v>443</v>
      </c>
      <c r="J997" s="198"/>
    </row>
    <row r="998" spans="1:10">
      <c r="A998" s="215" t="str">
        <f t="shared" ref="A998:A1089" si="13">CONCATENATE(C998,E998)</f>
        <v>貨3C6EF</v>
      </c>
      <c r="B998" s="61" t="s">
        <v>1313</v>
      </c>
      <c r="C998" s="61" t="s">
        <v>1314</v>
      </c>
      <c r="D998" s="61" t="s">
        <v>1155</v>
      </c>
      <c r="E998" s="61" t="s">
        <v>1312</v>
      </c>
      <c r="F998" s="61">
        <v>8.7500000000000008E-3</v>
      </c>
      <c r="G998" s="61">
        <v>0</v>
      </c>
      <c r="H998" s="61">
        <v>2.23</v>
      </c>
      <c r="I998" s="3" t="s">
        <v>443</v>
      </c>
      <c r="J998" s="198"/>
    </row>
    <row r="999" spans="1:10">
      <c r="A999" s="316" t="str">
        <f t="shared" si="13"/>
        <v>貨3CBEF</v>
      </c>
      <c r="B999" s="61" t="s">
        <v>1632</v>
      </c>
      <c r="C999" s="61" t="s">
        <v>1633</v>
      </c>
      <c r="D999" s="61" t="s">
        <v>318</v>
      </c>
      <c r="E999" s="61" t="s">
        <v>1628</v>
      </c>
      <c r="F999" s="61">
        <v>3.15E-2</v>
      </c>
      <c r="G999" s="61">
        <v>0</v>
      </c>
      <c r="H999" s="61">
        <v>2.23</v>
      </c>
      <c r="I999" s="3" t="s">
        <v>443</v>
      </c>
      <c r="J999" s="198"/>
    </row>
    <row r="1000" spans="1:10">
      <c r="A1000" s="316" t="str">
        <f t="shared" si="13"/>
        <v>貨3CBFF</v>
      </c>
      <c r="B1000" s="61" t="s">
        <v>1632</v>
      </c>
      <c r="C1000" s="61" t="s">
        <v>1633</v>
      </c>
      <c r="D1000" s="61" t="s">
        <v>318</v>
      </c>
      <c r="E1000" s="61" t="s">
        <v>1629</v>
      </c>
      <c r="F1000" s="61">
        <v>3.15E-2</v>
      </c>
      <c r="G1000" s="61">
        <v>0</v>
      </c>
      <c r="H1000" s="61">
        <v>2.23</v>
      </c>
      <c r="I1000" s="3" t="s">
        <v>443</v>
      </c>
      <c r="J1000" s="198"/>
    </row>
    <row r="1001" spans="1:10">
      <c r="A1001" s="316" t="str">
        <f t="shared" si="13"/>
        <v>貨3CNEF</v>
      </c>
      <c r="B1001" s="61" t="s">
        <v>1632</v>
      </c>
      <c r="C1001" s="61" t="s">
        <v>1633</v>
      </c>
      <c r="D1001" s="61" t="s">
        <v>318</v>
      </c>
      <c r="E1001" s="61" t="s">
        <v>1630</v>
      </c>
      <c r="F1001" s="61">
        <v>3.15E-2</v>
      </c>
      <c r="G1001" s="61">
        <v>0</v>
      </c>
      <c r="H1001" s="61">
        <v>2.23</v>
      </c>
      <c r="I1001" s="3" t="s">
        <v>443</v>
      </c>
      <c r="J1001" s="198"/>
    </row>
    <row r="1002" spans="1:10">
      <c r="A1002" s="316" t="str">
        <f t="shared" si="13"/>
        <v>貨3CNFF</v>
      </c>
      <c r="B1002" s="61" t="s">
        <v>1632</v>
      </c>
      <c r="C1002" s="61" t="s">
        <v>1633</v>
      </c>
      <c r="D1002" s="61" t="s">
        <v>318</v>
      </c>
      <c r="E1002" s="61" t="s">
        <v>1631</v>
      </c>
      <c r="F1002" s="61">
        <v>3.15E-2</v>
      </c>
      <c r="G1002" s="61">
        <v>0</v>
      </c>
      <c r="H1002" s="61">
        <v>2.23</v>
      </c>
      <c r="I1002" s="3" t="s">
        <v>443</v>
      </c>
      <c r="J1002" s="198"/>
    </row>
    <row r="1003" spans="1:10">
      <c r="A1003" s="215" t="str">
        <f t="shared" si="13"/>
        <v>貨4CTR</v>
      </c>
      <c r="B1003" s="61" t="s">
        <v>1315</v>
      </c>
      <c r="C1003" s="61" t="s">
        <v>1316</v>
      </c>
      <c r="D1003" s="61" t="s">
        <v>422</v>
      </c>
      <c r="E1003" s="61" t="s">
        <v>893</v>
      </c>
      <c r="F1003" s="61">
        <v>9.7500000000000003E-2</v>
      </c>
      <c r="G1003" s="61">
        <v>0</v>
      </c>
      <c r="H1003" s="61">
        <v>2.23</v>
      </c>
      <c r="I1003" s="3" t="s">
        <v>443</v>
      </c>
      <c r="J1003" s="198"/>
    </row>
    <row r="1004" spans="1:10">
      <c r="A1004" s="215" t="str">
        <f t="shared" si="13"/>
        <v>貨4CLR</v>
      </c>
      <c r="B1004" s="61" t="s">
        <v>1315</v>
      </c>
      <c r="C1004" s="61" t="s">
        <v>1316</v>
      </c>
      <c r="D1004" s="61" t="s">
        <v>422</v>
      </c>
      <c r="E1004" s="61" t="s">
        <v>876</v>
      </c>
      <c r="F1004" s="61">
        <v>6.5000000000000002E-2</v>
      </c>
      <c r="G1004" s="61">
        <v>0</v>
      </c>
      <c r="H1004" s="61">
        <v>2.23</v>
      </c>
      <c r="I1004" s="3" t="s">
        <v>443</v>
      </c>
      <c r="J1004" s="198"/>
    </row>
    <row r="1005" spans="1:10">
      <c r="A1005" s="215" t="str">
        <f t="shared" si="13"/>
        <v>貨4CUR</v>
      </c>
      <c r="B1005" s="61" t="s">
        <v>1315</v>
      </c>
      <c r="C1005" s="61" t="s">
        <v>1316</v>
      </c>
      <c r="D1005" s="61" t="s">
        <v>422</v>
      </c>
      <c r="E1005" s="61" t="s">
        <v>896</v>
      </c>
      <c r="F1005" s="61">
        <v>3.2500000000000001E-2</v>
      </c>
      <c r="G1005" s="61">
        <v>0</v>
      </c>
      <c r="H1005" s="61">
        <v>2.23</v>
      </c>
      <c r="I1005" s="3" t="s">
        <v>443</v>
      </c>
      <c r="J1005" s="198"/>
    </row>
    <row r="1006" spans="1:10">
      <c r="A1006" s="215" t="str">
        <f t="shared" si="13"/>
        <v>貨4CAFG</v>
      </c>
      <c r="B1006" s="61" t="s">
        <v>1315</v>
      </c>
      <c r="C1006" s="61" t="s">
        <v>1316</v>
      </c>
      <c r="D1006" s="61" t="s">
        <v>318</v>
      </c>
      <c r="E1006" s="61" t="s">
        <v>838</v>
      </c>
      <c r="F1006" s="61">
        <v>7.4999999999999997E-2</v>
      </c>
      <c r="G1006" s="61">
        <v>0</v>
      </c>
      <c r="H1006" s="61">
        <v>2.23</v>
      </c>
      <c r="I1006" s="3" t="s">
        <v>443</v>
      </c>
      <c r="J1006" s="198"/>
    </row>
    <row r="1007" spans="1:10">
      <c r="A1007" s="215" t="str">
        <f t="shared" si="13"/>
        <v>貨4CAEG</v>
      </c>
      <c r="B1007" s="61" t="s">
        <v>1315</v>
      </c>
      <c r="C1007" s="61" t="s">
        <v>1316</v>
      </c>
      <c r="D1007" s="61" t="s">
        <v>318</v>
      </c>
      <c r="E1007" s="61" t="s">
        <v>833</v>
      </c>
      <c r="F1007" s="61">
        <v>3.7499999999999999E-2</v>
      </c>
      <c r="G1007" s="61">
        <v>0</v>
      </c>
      <c r="H1007" s="61">
        <v>2.23</v>
      </c>
      <c r="I1007" s="3" t="s">
        <v>443</v>
      </c>
      <c r="J1007" s="198"/>
    </row>
    <row r="1008" spans="1:10">
      <c r="A1008" s="215" t="str">
        <f t="shared" si="13"/>
        <v>貨4CBEG</v>
      </c>
      <c r="B1008" s="61" t="s">
        <v>1315</v>
      </c>
      <c r="C1008" s="61" t="s">
        <v>1316</v>
      </c>
      <c r="D1008" s="61" t="s">
        <v>318</v>
      </c>
      <c r="E1008" s="61" t="s">
        <v>344</v>
      </c>
      <c r="F1008" s="61">
        <v>6.7500000000000004E-2</v>
      </c>
      <c r="G1008" s="61">
        <v>0</v>
      </c>
      <c r="H1008" s="61">
        <v>2.23</v>
      </c>
      <c r="I1008" s="3" t="s">
        <v>443</v>
      </c>
      <c r="J1008" s="198"/>
    </row>
    <row r="1009" spans="1:10">
      <c r="A1009" s="215" t="str">
        <f t="shared" si="13"/>
        <v>貨4CBFG</v>
      </c>
      <c r="B1009" s="61" t="s">
        <v>1315</v>
      </c>
      <c r="C1009" s="61" t="s">
        <v>1316</v>
      </c>
      <c r="D1009" s="61" t="s">
        <v>318</v>
      </c>
      <c r="E1009" s="219" t="s">
        <v>345</v>
      </c>
      <c r="F1009" s="61">
        <v>6.7500000000000004E-2</v>
      </c>
      <c r="G1009" s="61">
        <v>0</v>
      </c>
      <c r="H1009" s="61">
        <v>2.23</v>
      </c>
      <c r="I1009" s="3" t="s">
        <v>443</v>
      </c>
      <c r="J1009" s="198"/>
    </row>
    <row r="1010" spans="1:10">
      <c r="A1010" s="215" t="str">
        <f t="shared" si="13"/>
        <v>貨4CNEG</v>
      </c>
      <c r="B1010" s="61" t="s">
        <v>1315</v>
      </c>
      <c r="C1010" s="61" t="s">
        <v>1316</v>
      </c>
      <c r="D1010" s="61" t="s">
        <v>318</v>
      </c>
      <c r="E1010" s="219" t="s">
        <v>881</v>
      </c>
      <c r="F1010" s="61">
        <v>6.7500000000000004E-2</v>
      </c>
      <c r="G1010" s="61">
        <v>0</v>
      </c>
      <c r="H1010" s="61">
        <v>2.23</v>
      </c>
      <c r="I1010" s="3" t="s">
        <v>443</v>
      </c>
      <c r="J1010" s="198"/>
    </row>
    <row r="1011" spans="1:10">
      <c r="A1011" s="215" t="str">
        <f t="shared" si="13"/>
        <v>貨4CNFG</v>
      </c>
      <c r="B1011" s="61" t="s">
        <v>1315</v>
      </c>
      <c r="C1011" s="61" t="s">
        <v>1316</v>
      </c>
      <c r="D1011" s="61" t="s">
        <v>318</v>
      </c>
      <c r="E1011" s="61" t="s">
        <v>882</v>
      </c>
      <c r="F1011" s="61">
        <v>6.7500000000000004E-2</v>
      </c>
      <c r="G1011" s="61">
        <v>0</v>
      </c>
      <c r="H1011" s="61">
        <v>2.23</v>
      </c>
      <c r="I1011" s="3" t="s">
        <v>443</v>
      </c>
      <c r="J1011" s="198"/>
    </row>
    <row r="1012" spans="1:10">
      <c r="A1012" s="215" t="str">
        <f t="shared" si="13"/>
        <v>貨4CPEG</v>
      </c>
      <c r="B1012" s="61" t="s">
        <v>1315</v>
      </c>
      <c r="C1012" s="61" t="s">
        <v>1316</v>
      </c>
      <c r="D1012" s="61" t="s">
        <v>318</v>
      </c>
      <c r="E1012" s="61" t="s">
        <v>887</v>
      </c>
      <c r="F1012" s="61">
        <v>7.4999999999999997E-2</v>
      </c>
      <c r="G1012" s="61">
        <v>0</v>
      </c>
      <c r="H1012" s="61">
        <v>2.23</v>
      </c>
      <c r="I1012" s="3" t="s">
        <v>443</v>
      </c>
      <c r="J1012" s="198"/>
    </row>
    <row r="1013" spans="1:10">
      <c r="A1013" s="215" t="str">
        <f t="shared" si="13"/>
        <v>貨4CPFG</v>
      </c>
      <c r="B1013" s="61" t="s">
        <v>1315</v>
      </c>
      <c r="C1013" s="61" t="s">
        <v>1316</v>
      </c>
      <c r="D1013" s="61" t="s">
        <v>318</v>
      </c>
      <c r="E1013" s="61" t="s">
        <v>888</v>
      </c>
      <c r="F1013" s="61">
        <v>7.4999999999999997E-2</v>
      </c>
      <c r="G1013" s="61">
        <v>0</v>
      </c>
      <c r="H1013" s="61">
        <v>2.23</v>
      </c>
      <c r="I1013" s="3" t="s">
        <v>443</v>
      </c>
      <c r="J1013" s="198"/>
    </row>
    <row r="1014" spans="1:10">
      <c r="A1014" s="316" t="str">
        <f t="shared" si="13"/>
        <v>貨4CGE</v>
      </c>
      <c r="B1014" s="61" t="s">
        <v>1634</v>
      </c>
      <c r="C1014" s="61" t="s">
        <v>1635</v>
      </c>
      <c r="D1014" s="61" t="s">
        <v>1636</v>
      </c>
      <c r="E1014" s="61" t="s">
        <v>448</v>
      </c>
      <c r="F1014" s="61">
        <v>0.17499999999999999</v>
      </c>
      <c r="G1014" s="61">
        <v>0</v>
      </c>
      <c r="H1014" s="61">
        <v>2.23</v>
      </c>
      <c r="I1014" s="3" t="s">
        <v>443</v>
      </c>
      <c r="J1014" s="198"/>
    </row>
    <row r="1015" spans="1:10">
      <c r="A1015" s="316" t="str">
        <f t="shared" si="13"/>
        <v>貨4CKK</v>
      </c>
      <c r="B1015" s="61" t="s">
        <v>1634</v>
      </c>
      <c r="C1015" s="61" t="s">
        <v>1635</v>
      </c>
      <c r="D1015" s="61" t="s">
        <v>1254</v>
      </c>
      <c r="E1015" s="61" t="s">
        <v>517</v>
      </c>
      <c r="F1015" s="61">
        <v>0.17499999999999999</v>
      </c>
      <c r="G1015" s="61">
        <v>0</v>
      </c>
      <c r="H1015" s="61">
        <v>2.23</v>
      </c>
      <c r="I1015" s="3" t="s">
        <v>443</v>
      </c>
      <c r="J1015" s="198"/>
    </row>
    <row r="1016" spans="1:10">
      <c r="A1016" s="316" t="str">
        <f t="shared" si="13"/>
        <v>貨4CKR</v>
      </c>
      <c r="B1016" s="61" t="s">
        <v>1634</v>
      </c>
      <c r="C1016" s="61" t="s">
        <v>1635</v>
      </c>
      <c r="D1016" s="61" t="s">
        <v>1254</v>
      </c>
      <c r="E1016" s="61" t="s">
        <v>523</v>
      </c>
      <c r="F1016" s="61">
        <v>0.13</v>
      </c>
      <c r="G1016" s="61">
        <v>0</v>
      </c>
      <c r="H1016" s="61">
        <v>2.23</v>
      </c>
      <c r="I1016" s="3" t="s">
        <v>443</v>
      </c>
      <c r="J1016" s="198"/>
    </row>
    <row r="1017" spans="1:10">
      <c r="A1017" s="316" t="str">
        <f t="shared" si="13"/>
        <v>貨4CPB</v>
      </c>
      <c r="B1017" s="61" t="s">
        <v>1634</v>
      </c>
      <c r="C1017" s="61" t="s">
        <v>1635</v>
      </c>
      <c r="D1017" s="61" t="s">
        <v>1254</v>
      </c>
      <c r="E1017" s="61" t="s">
        <v>533</v>
      </c>
      <c r="F1017" s="61">
        <v>0.13</v>
      </c>
      <c r="G1017" s="61">
        <v>0</v>
      </c>
      <c r="H1017" s="61">
        <v>2.23</v>
      </c>
      <c r="I1017" s="3" t="s">
        <v>443</v>
      </c>
      <c r="J1017" s="198"/>
    </row>
    <row r="1018" spans="1:10">
      <c r="A1018" s="316" t="str">
        <f t="shared" si="13"/>
        <v>貨4CCEG</v>
      </c>
      <c r="B1018" s="61" t="s">
        <v>1634</v>
      </c>
      <c r="C1018" s="61" t="s">
        <v>1635</v>
      </c>
      <c r="D1018" s="61" t="s">
        <v>318</v>
      </c>
      <c r="E1018" s="61" t="s">
        <v>1637</v>
      </c>
      <c r="F1018" s="61">
        <v>3.7499999999999999E-2</v>
      </c>
      <c r="G1018" s="61">
        <v>0</v>
      </c>
      <c r="H1018" s="61">
        <v>2.23</v>
      </c>
      <c r="I1018" s="3" t="s">
        <v>443</v>
      </c>
      <c r="J1018" s="198"/>
    </row>
    <row r="1019" spans="1:10">
      <c r="A1019" s="316" t="str">
        <f t="shared" si="13"/>
        <v>貨4CCFG</v>
      </c>
      <c r="B1019" s="61" t="s">
        <v>1634</v>
      </c>
      <c r="C1019" s="61" t="s">
        <v>1635</v>
      </c>
      <c r="D1019" s="61" t="s">
        <v>318</v>
      </c>
      <c r="E1019" s="61" t="s">
        <v>1638</v>
      </c>
      <c r="F1019" s="61">
        <v>3.7499999999999999E-2</v>
      </c>
      <c r="G1019" s="61">
        <v>0</v>
      </c>
      <c r="H1019" s="61">
        <v>2.23</v>
      </c>
      <c r="I1019" s="3" t="s">
        <v>443</v>
      </c>
      <c r="J1019" s="198"/>
    </row>
    <row r="1020" spans="1:10">
      <c r="A1020" s="316" t="str">
        <f t="shared" si="13"/>
        <v>貨4CDEG</v>
      </c>
      <c r="B1020" s="61" t="s">
        <v>1634</v>
      </c>
      <c r="C1020" s="61" t="s">
        <v>1635</v>
      </c>
      <c r="D1020" s="61" t="s">
        <v>318</v>
      </c>
      <c r="E1020" s="61" t="s">
        <v>1639</v>
      </c>
      <c r="F1020" s="61">
        <v>1.8749999999999999E-2</v>
      </c>
      <c r="G1020" s="61">
        <v>0</v>
      </c>
      <c r="H1020" s="61">
        <v>2.23</v>
      </c>
      <c r="I1020" s="3" t="s">
        <v>443</v>
      </c>
      <c r="J1020" s="198"/>
    </row>
    <row r="1021" spans="1:10">
      <c r="A1021" s="316" t="str">
        <f t="shared" si="13"/>
        <v>貨4CDFG</v>
      </c>
      <c r="B1021" s="61" t="s">
        <v>1634</v>
      </c>
      <c r="C1021" s="61" t="s">
        <v>1635</v>
      </c>
      <c r="D1021" s="61" t="s">
        <v>318</v>
      </c>
      <c r="E1021" s="61" t="s">
        <v>1640</v>
      </c>
      <c r="F1021" s="61">
        <v>1.8749999999999999E-2</v>
      </c>
      <c r="G1021" s="61">
        <v>0</v>
      </c>
      <c r="H1021" s="61">
        <v>2.23</v>
      </c>
      <c r="I1021" s="3" t="s">
        <v>443</v>
      </c>
      <c r="J1021" s="198"/>
    </row>
    <row r="1022" spans="1:10">
      <c r="A1022" s="316" t="str">
        <f t="shared" si="13"/>
        <v>貨4CLFG</v>
      </c>
      <c r="B1022" s="61" t="s">
        <v>1634</v>
      </c>
      <c r="C1022" s="61" t="s">
        <v>1635</v>
      </c>
      <c r="D1022" s="61" t="s">
        <v>697</v>
      </c>
      <c r="E1022" s="61" t="s">
        <v>759</v>
      </c>
      <c r="F1022" s="61">
        <v>2.5000000000000001E-2</v>
      </c>
      <c r="G1022" s="61">
        <v>0</v>
      </c>
      <c r="H1022" s="61">
        <v>2.23</v>
      </c>
      <c r="I1022" s="3" t="s">
        <v>443</v>
      </c>
      <c r="J1022" s="198"/>
    </row>
    <row r="1023" spans="1:10">
      <c r="A1023" s="316" t="str">
        <f t="shared" si="13"/>
        <v>貨4CLEG</v>
      </c>
      <c r="B1023" s="61" t="s">
        <v>1634</v>
      </c>
      <c r="C1023" s="61" t="s">
        <v>1635</v>
      </c>
      <c r="D1023" s="61" t="s">
        <v>697</v>
      </c>
      <c r="E1023" s="61" t="s">
        <v>760</v>
      </c>
      <c r="F1023" s="61">
        <v>1.2500000000000001E-2</v>
      </c>
      <c r="G1023" s="61">
        <v>0</v>
      </c>
      <c r="H1023" s="61">
        <v>2.23</v>
      </c>
      <c r="I1023" s="3" t="s">
        <v>443</v>
      </c>
      <c r="J1023" s="198"/>
    </row>
    <row r="1024" spans="1:10">
      <c r="A1024" s="316" t="str">
        <f t="shared" si="13"/>
        <v>貨4CMFG</v>
      </c>
      <c r="B1024" s="61" t="s">
        <v>1634</v>
      </c>
      <c r="C1024" s="61" t="s">
        <v>1635</v>
      </c>
      <c r="D1024" s="61" t="s">
        <v>697</v>
      </c>
      <c r="E1024" s="61" t="s">
        <v>761</v>
      </c>
      <c r="F1024" s="61">
        <v>1.2500000000000001E-2</v>
      </c>
      <c r="G1024" s="61">
        <v>0</v>
      </c>
      <c r="H1024" s="61">
        <v>2.23</v>
      </c>
      <c r="I1024" s="3" t="s">
        <v>443</v>
      </c>
      <c r="J1024" s="198"/>
    </row>
    <row r="1025" spans="1:10">
      <c r="A1025" s="316" t="str">
        <f t="shared" si="13"/>
        <v>貨4CMEG</v>
      </c>
      <c r="B1025" s="61" t="s">
        <v>1634</v>
      </c>
      <c r="C1025" s="61" t="s">
        <v>1635</v>
      </c>
      <c r="D1025" s="61" t="s">
        <v>697</v>
      </c>
      <c r="E1025" s="61" t="s">
        <v>762</v>
      </c>
      <c r="F1025" s="61">
        <v>1.2500000000000001E-2</v>
      </c>
      <c r="G1025" s="61">
        <v>0</v>
      </c>
      <c r="H1025" s="61">
        <v>2.23</v>
      </c>
      <c r="I1025" s="3" t="s">
        <v>443</v>
      </c>
      <c r="J1025" s="198"/>
    </row>
    <row r="1026" spans="1:10">
      <c r="A1026" s="316" t="str">
        <f t="shared" si="13"/>
        <v>貨4CRFG</v>
      </c>
      <c r="B1026" s="61" t="s">
        <v>1634</v>
      </c>
      <c r="C1026" s="61" t="s">
        <v>1635</v>
      </c>
      <c r="D1026" s="61" t="s">
        <v>697</v>
      </c>
      <c r="E1026" s="61" t="s">
        <v>763</v>
      </c>
      <c r="F1026" s="61">
        <v>6.2500000000000003E-3</v>
      </c>
      <c r="G1026" s="61">
        <v>0</v>
      </c>
      <c r="H1026" s="61">
        <v>2.23</v>
      </c>
      <c r="I1026" s="3" t="s">
        <v>443</v>
      </c>
      <c r="J1026" s="198"/>
    </row>
    <row r="1027" spans="1:10">
      <c r="A1027" s="316" t="str">
        <f t="shared" si="13"/>
        <v>貨4CREG</v>
      </c>
      <c r="B1027" s="61" t="s">
        <v>1634</v>
      </c>
      <c r="C1027" s="61" t="s">
        <v>1635</v>
      </c>
      <c r="D1027" s="61" t="s">
        <v>697</v>
      </c>
      <c r="E1027" s="61" t="s">
        <v>764</v>
      </c>
      <c r="F1027" s="61">
        <v>6.2500000000000003E-3</v>
      </c>
      <c r="G1027" s="61">
        <v>0</v>
      </c>
      <c r="H1027" s="61">
        <v>2.23</v>
      </c>
      <c r="I1027" s="3" t="s">
        <v>443</v>
      </c>
      <c r="J1027" s="198"/>
    </row>
    <row r="1028" spans="1:10">
      <c r="A1028" s="316" t="str">
        <f t="shared" si="13"/>
        <v>貨4CQFG</v>
      </c>
      <c r="B1028" s="61" t="s">
        <v>1634</v>
      </c>
      <c r="C1028" s="61" t="s">
        <v>1635</v>
      </c>
      <c r="D1028" s="61" t="s">
        <v>697</v>
      </c>
      <c r="E1028" s="61" t="s">
        <v>1047</v>
      </c>
      <c r="F1028" s="61">
        <v>2.2499999999999999E-2</v>
      </c>
      <c r="G1028" s="61">
        <v>0</v>
      </c>
      <c r="H1028" s="61">
        <v>2.23</v>
      </c>
      <c r="I1028" s="3" t="s">
        <v>443</v>
      </c>
      <c r="J1028" s="198"/>
    </row>
    <row r="1029" spans="1:10">
      <c r="A1029" s="316" t="str">
        <f t="shared" si="13"/>
        <v>貨4CQEG</v>
      </c>
      <c r="B1029" s="61" t="s">
        <v>1634</v>
      </c>
      <c r="C1029" s="61" t="s">
        <v>1635</v>
      </c>
      <c r="D1029" s="61" t="s">
        <v>697</v>
      </c>
      <c r="E1029" s="61" t="s">
        <v>1043</v>
      </c>
      <c r="F1029" s="61">
        <v>2.2499999999999999E-2</v>
      </c>
      <c r="G1029" s="61">
        <v>0</v>
      </c>
      <c r="H1029" s="61">
        <v>2.23</v>
      </c>
      <c r="I1029" s="3" t="s">
        <v>443</v>
      </c>
      <c r="J1029" s="198"/>
    </row>
    <row r="1030" spans="1:10">
      <c r="A1030" s="215" t="str">
        <f t="shared" si="13"/>
        <v>貨5CLFG</v>
      </c>
      <c r="B1030" s="61" t="s">
        <v>1317</v>
      </c>
      <c r="C1030" s="61" t="s">
        <v>1318</v>
      </c>
      <c r="D1030" s="61" t="s">
        <v>697</v>
      </c>
      <c r="E1030" s="61" t="s">
        <v>759</v>
      </c>
      <c r="F1030" s="61">
        <v>2.5000000000000001E-2</v>
      </c>
      <c r="G1030" s="61">
        <v>0</v>
      </c>
      <c r="H1030" s="61">
        <v>2.23</v>
      </c>
      <c r="I1030" s="3" t="s">
        <v>443</v>
      </c>
      <c r="J1030" s="198"/>
    </row>
    <row r="1031" spans="1:10">
      <c r="A1031" s="215" t="str">
        <f t="shared" si="13"/>
        <v>貨5CLEG</v>
      </c>
      <c r="B1031" s="61" t="s">
        <v>1317</v>
      </c>
      <c r="C1031" s="61" t="s">
        <v>1318</v>
      </c>
      <c r="D1031" s="61" t="s">
        <v>697</v>
      </c>
      <c r="E1031" s="61" t="s">
        <v>760</v>
      </c>
      <c r="F1031" s="61">
        <v>1.2500000000000001E-2</v>
      </c>
      <c r="G1031" s="61">
        <v>0</v>
      </c>
      <c r="H1031" s="61">
        <v>2.23</v>
      </c>
      <c r="I1031" s="3" t="s">
        <v>443</v>
      </c>
      <c r="J1031" s="198"/>
    </row>
    <row r="1032" spans="1:10">
      <c r="A1032" s="215" t="str">
        <f t="shared" si="13"/>
        <v>貨5CMFG</v>
      </c>
      <c r="B1032" s="61" t="s">
        <v>1319</v>
      </c>
      <c r="C1032" s="61" t="s">
        <v>1318</v>
      </c>
      <c r="D1032" s="61" t="s">
        <v>697</v>
      </c>
      <c r="E1032" s="61" t="s">
        <v>761</v>
      </c>
      <c r="F1032" s="61">
        <v>1.2500000000000001E-2</v>
      </c>
      <c r="G1032" s="61">
        <v>0</v>
      </c>
      <c r="H1032" s="61">
        <v>2.23</v>
      </c>
      <c r="I1032" s="3" t="s">
        <v>443</v>
      </c>
      <c r="J1032" s="198"/>
    </row>
    <row r="1033" spans="1:10">
      <c r="A1033" s="215" t="str">
        <f t="shared" si="13"/>
        <v>貨5CMEG</v>
      </c>
      <c r="B1033" s="61" t="s">
        <v>1319</v>
      </c>
      <c r="C1033" s="61" t="s">
        <v>1318</v>
      </c>
      <c r="D1033" s="61" t="s">
        <v>697</v>
      </c>
      <c r="E1033" s="61" t="s">
        <v>762</v>
      </c>
      <c r="F1033" s="61">
        <v>1.2500000000000001E-2</v>
      </c>
      <c r="G1033" s="61">
        <v>0</v>
      </c>
      <c r="H1033" s="61">
        <v>2.23</v>
      </c>
      <c r="I1033" s="3" t="s">
        <v>443</v>
      </c>
      <c r="J1033" s="198"/>
    </row>
    <row r="1034" spans="1:10">
      <c r="A1034" s="215" t="str">
        <f t="shared" si="13"/>
        <v>貨5CRFG</v>
      </c>
      <c r="B1034" s="61" t="s">
        <v>1319</v>
      </c>
      <c r="C1034" s="61" t="s">
        <v>1318</v>
      </c>
      <c r="D1034" s="61" t="s">
        <v>697</v>
      </c>
      <c r="E1034" s="61" t="s">
        <v>763</v>
      </c>
      <c r="F1034" s="61">
        <v>6.2500000000000003E-3</v>
      </c>
      <c r="G1034" s="61">
        <v>0</v>
      </c>
      <c r="H1034" s="61">
        <v>2.23</v>
      </c>
      <c r="I1034" s="3" t="s">
        <v>443</v>
      </c>
      <c r="J1034" s="198"/>
    </row>
    <row r="1035" spans="1:10">
      <c r="A1035" s="215" t="str">
        <f t="shared" si="13"/>
        <v>貨5CREG</v>
      </c>
      <c r="B1035" s="61" t="s">
        <v>1319</v>
      </c>
      <c r="C1035" s="61" t="s">
        <v>1318</v>
      </c>
      <c r="D1035" s="61" t="s">
        <v>697</v>
      </c>
      <c r="E1035" s="61" t="s">
        <v>764</v>
      </c>
      <c r="F1035" s="61">
        <v>6.2500000000000003E-3</v>
      </c>
      <c r="G1035" s="61">
        <v>0</v>
      </c>
      <c r="H1035" s="61">
        <v>2.23</v>
      </c>
      <c r="I1035" s="3" t="s">
        <v>443</v>
      </c>
      <c r="J1035" s="198"/>
    </row>
    <row r="1036" spans="1:10">
      <c r="A1036" s="215" t="str">
        <f t="shared" si="13"/>
        <v>貨5CQFG</v>
      </c>
      <c r="B1036" s="61" t="s">
        <v>1319</v>
      </c>
      <c r="C1036" s="61" t="s">
        <v>1318</v>
      </c>
      <c r="D1036" s="61" t="s">
        <v>697</v>
      </c>
      <c r="E1036" s="61" t="s">
        <v>1047</v>
      </c>
      <c r="F1036" s="61">
        <v>2.2499999999999999E-2</v>
      </c>
      <c r="G1036" s="61">
        <v>0</v>
      </c>
      <c r="H1036" s="61">
        <v>2.23</v>
      </c>
      <c r="I1036" s="3" t="s">
        <v>443</v>
      </c>
      <c r="J1036" s="198"/>
    </row>
    <row r="1037" spans="1:10">
      <c r="A1037" s="215" t="str">
        <f t="shared" si="13"/>
        <v>貨5CQEG</v>
      </c>
      <c r="B1037" s="61" t="s">
        <v>1319</v>
      </c>
      <c r="C1037" s="61" t="s">
        <v>1318</v>
      </c>
      <c r="D1037" s="61" t="s">
        <v>697</v>
      </c>
      <c r="E1037" s="61" t="s">
        <v>1043</v>
      </c>
      <c r="F1037" s="61">
        <v>2.2499999999999999E-2</v>
      </c>
      <c r="G1037" s="61">
        <v>0</v>
      </c>
      <c r="H1037" s="61">
        <v>2.23</v>
      </c>
      <c r="I1037" s="3" t="s">
        <v>443</v>
      </c>
      <c r="J1037" s="198"/>
    </row>
    <row r="1038" spans="1:10">
      <c r="A1038" s="215" t="str">
        <f t="shared" si="13"/>
        <v>貨4CSFG</v>
      </c>
      <c r="B1038" s="61" t="s">
        <v>1320</v>
      </c>
      <c r="C1038" s="61" t="s">
        <v>1316</v>
      </c>
      <c r="D1038" s="61" t="s">
        <v>698</v>
      </c>
      <c r="E1038" s="61" t="s">
        <v>765</v>
      </c>
      <c r="F1038" s="61">
        <v>2.5000000000000001E-2</v>
      </c>
      <c r="G1038" s="61">
        <v>0</v>
      </c>
      <c r="H1038" s="61">
        <v>2.23</v>
      </c>
      <c r="I1038" s="3" t="s">
        <v>443</v>
      </c>
      <c r="J1038" s="198"/>
    </row>
    <row r="1039" spans="1:10">
      <c r="A1039" s="215" t="str">
        <f t="shared" si="13"/>
        <v>貨4CSEG</v>
      </c>
      <c r="B1039" s="61" t="s">
        <v>1320</v>
      </c>
      <c r="C1039" s="61" t="s">
        <v>1316</v>
      </c>
      <c r="D1039" s="61" t="s">
        <v>698</v>
      </c>
      <c r="E1039" s="61" t="s">
        <v>766</v>
      </c>
      <c r="F1039" s="61">
        <v>1.2500000000000001E-2</v>
      </c>
      <c r="G1039" s="61">
        <v>0</v>
      </c>
      <c r="H1039" s="61">
        <v>2.23</v>
      </c>
      <c r="I1039" s="3" t="s">
        <v>443</v>
      </c>
      <c r="J1039" s="198"/>
    </row>
    <row r="1040" spans="1:10">
      <c r="A1040" s="215" t="str">
        <f t="shared" si="13"/>
        <v>貨4CTFG</v>
      </c>
      <c r="B1040" s="61" t="s">
        <v>1321</v>
      </c>
      <c r="C1040" s="61" t="s">
        <v>1316</v>
      </c>
      <c r="D1040" s="61" t="s">
        <v>698</v>
      </c>
      <c r="E1040" s="61" t="s">
        <v>1080</v>
      </c>
      <c r="F1040" s="61">
        <v>2.2499999999999999E-2</v>
      </c>
      <c r="G1040" s="61">
        <v>0</v>
      </c>
      <c r="H1040" s="61">
        <v>2.23</v>
      </c>
      <c r="I1040" s="3" t="s">
        <v>443</v>
      </c>
      <c r="J1040" s="198"/>
    </row>
    <row r="1041" spans="1:10">
      <c r="A1041" s="215" t="str">
        <f t="shared" si="13"/>
        <v>貨4CTEG</v>
      </c>
      <c r="B1041" s="61" t="s">
        <v>1321</v>
      </c>
      <c r="C1041" s="61" t="s">
        <v>1316</v>
      </c>
      <c r="D1041" s="61" t="s">
        <v>698</v>
      </c>
      <c r="E1041" s="61" t="s">
        <v>1079</v>
      </c>
      <c r="F1041" s="61">
        <v>2.2499999999999999E-2</v>
      </c>
      <c r="G1041" s="61">
        <v>0</v>
      </c>
      <c r="H1041" s="61">
        <v>2.23</v>
      </c>
      <c r="I1041" s="3" t="s">
        <v>443</v>
      </c>
      <c r="J1041" s="198"/>
    </row>
    <row r="1042" spans="1:10">
      <c r="A1042" s="215" t="str">
        <f t="shared" si="13"/>
        <v>貨4C2FG</v>
      </c>
      <c r="B1042" s="61" t="s">
        <v>1321</v>
      </c>
      <c r="C1042" s="61" t="s">
        <v>1316</v>
      </c>
      <c r="D1042" s="61" t="s">
        <v>1280</v>
      </c>
      <c r="E1042" s="61" t="s">
        <v>1322</v>
      </c>
      <c r="F1042" s="61">
        <v>1.4999999999999999E-2</v>
      </c>
      <c r="G1042" s="61">
        <v>0</v>
      </c>
      <c r="H1042" s="61">
        <v>2.23</v>
      </c>
      <c r="I1042" s="3" t="s">
        <v>443</v>
      </c>
      <c r="J1042" s="198"/>
    </row>
    <row r="1043" spans="1:10">
      <c r="A1043" s="215" t="str">
        <f t="shared" si="13"/>
        <v>貨4C2EG</v>
      </c>
      <c r="B1043" s="61" t="s">
        <v>1321</v>
      </c>
      <c r="C1043" s="61" t="s">
        <v>1316</v>
      </c>
      <c r="D1043" s="61" t="s">
        <v>1280</v>
      </c>
      <c r="E1043" s="61" t="s">
        <v>1323</v>
      </c>
      <c r="F1043" s="61">
        <v>7.4999999999999997E-3</v>
      </c>
      <c r="G1043" s="61">
        <v>0</v>
      </c>
      <c r="H1043" s="61">
        <v>2.23</v>
      </c>
      <c r="I1043" s="3" t="s">
        <v>443</v>
      </c>
      <c r="J1043" s="198"/>
    </row>
    <row r="1044" spans="1:10">
      <c r="A1044" s="318" t="str">
        <f t="shared" ref="A1044:A1049" si="14">CONCATENATE(C1044,E1044)</f>
        <v>貨5CSFG</v>
      </c>
      <c r="B1044" s="61" t="s">
        <v>1320</v>
      </c>
      <c r="C1044" s="219" t="s">
        <v>1318</v>
      </c>
      <c r="D1044" s="61" t="s">
        <v>698</v>
      </c>
      <c r="E1044" s="61" t="s">
        <v>765</v>
      </c>
      <c r="F1044" s="61">
        <v>2.5000000000000001E-2</v>
      </c>
      <c r="G1044" s="61">
        <v>0</v>
      </c>
      <c r="H1044" s="61">
        <v>2.23</v>
      </c>
      <c r="I1044" s="3" t="s">
        <v>443</v>
      </c>
      <c r="J1044" s="198"/>
    </row>
    <row r="1045" spans="1:10">
      <c r="A1045" s="318" t="str">
        <f t="shared" si="14"/>
        <v>貨5CSEG</v>
      </c>
      <c r="B1045" s="61" t="s">
        <v>1320</v>
      </c>
      <c r="C1045" s="219" t="s">
        <v>1318</v>
      </c>
      <c r="D1045" s="61" t="s">
        <v>698</v>
      </c>
      <c r="E1045" s="61" t="s">
        <v>766</v>
      </c>
      <c r="F1045" s="61">
        <v>1.2500000000000001E-2</v>
      </c>
      <c r="G1045" s="61">
        <v>0</v>
      </c>
      <c r="H1045" s="61">
        <v>2.23</v>
      </c>
      <c r="I1045" s="3" t="s">
        <v>443</v>
      </c>
      <c r="J1045" s="198"/>
    </row>
    <row r="1046" spans="1:10">
      <c r="A1046" s="318" t="str">
        <f t="shared" si="14"/>
        <v>貨5CTFG</v>
      </c>
      <c r="B1046" s="61" t="s">
        <v>1321</v>
      </c>
      <c r="C1046" s="219" t="s">
        <v>1318</v>
      </c>
      <c r="D1046" s="61" t="s">
        <v>698</v>
      </c>
      <c r="E1046" s="61" t="s">
        <v>1080</v>
      </c>
      <c r="F1046" s="61">
        <v>2.2499999999999999E-2</v>
      </c>
      <c r="G1046" s="61">
        <v>0</v>
      </c>
      <c r="H1046" s="61">
        <v>2.23</v>
      </c>
      <c r="I1046" s="3" t="s">
        <v>443</v>
      </c>
      <c r="J1046" s="198"/>
    </row>
    <row r="1047" spans="1:10">
      <c r="A1047" s="318" t="str">
        <f t="shared" si="14"/>
        <v>貨5CTEG</v>
      </c>
      <c r="B1047" s="61" t="s">
        <v>1321</v>
      </c>
      <c r="C1047" s="219" t="s">
        <v>1318</v>
      </c>
      <c r="D1047" s="61" t="s">
        <v>698</v>
      </c>
      <c r="E1047" s="61" t="s">
        <v>1079</v>
      </c>
      <c r="F1047" s="61">
        <v>2.2499999999999999E-2</v>
      </c>
      <c r="G1047" s="61">
        <v>0</v>
      </c>
      <c r="H1047" s="61">
        <v>2.23</v>
      </c>
      <c r="I1047" s="3" t="s">
        <v>443</v>
      </c>
      <c r="J1047" s="198"/>
    </row>
    <row r="1048" spans="1:10">
      <c r="A1048" s="318" t="str">
        <f t="shared" si="14"/>
        <v>貨5C2FG</v>
      </c>
      <c r="B1048" s="61" t="s">
        <v>1321</v>
      </c>
      <c r="C1048" s="219" t="s">
        <v>1318</v>
      </c>
      <c r="D1048" s="61" t="s">
        <v>1280</v>
      </c>
      <c r="E1048" s="61" t="s">
        <v>1322</v>
      </c>
      <c r="F1048" s="61">
        <v>1.4999999999999999E-2</v>
      </c>
      <c r="G1048" s="61">
        <v>0</v>
      </c>
      <c r="H1048" s="61">
        <v>2.23</v>
      </c>
      <c r="I1048" s="3" t="s">
        <v>443</v>
      </c>
      <c r="J1048" s="198"/>
    </row>
    <row r="1049" spans="1:10">
      <c r="A1049" s="318" t="str">
        <f t="shared" si="14"/>
        <v>貨5C2EG</v>
      </c>
      <c r="B1049" s="61" t="s">
        <v>1321</v>
      </c>
      <c r="C1049" s="219" t="s">
        <v>1318</v>
      </c>
      <c r="D1049" s="61" t="s">
        <v>1280</v>
      </c>
      <c r="E1049" s="61" t="s">
        <v>1323</v>
      </c>
      <c r="F1049" s="61">
        <v>7.4999999999999997E-3</v>
      </c>
      <c r="G1049" s="61">
        <v>0</v>
      </c>
      <c r="H1049" s="61">
        <v>2.23</v>
      </c>
      <c r="I1049" s="3" t="s">
        <v>443</v>
      </c>
      <c r="J1049" s="198"/>
    </row>
    <row r="1050" spans="1:10">
      <c r="A1050" s="215" t="str">
        <f t="shared" si="13"/>
        <v>貨1メTP</v>
      </c>
      <c r="B1050" s="61" t="s">
        <v>1324</v>
      </c>
      <c r="C1050" s="61" t="s">
        <v>1325</v>
      </c>
      <c r="D1050" s="61" t="s">
        <v>409</v>
      </c>
      <c r="E1050" s="219" t="s">
        <v>478</v>
      </c>
      <c r="F1050" s="61">
        <v>0.105</v>
      </c>
      <c r="G1050" s="61">
        <v>0</v>
      </c>
      <c r="H1050" s="61">
        <v>1.37</v>
      </c>
      <c r="I1050" s="3" t="s">
        <v>1326</v>
      </c>
      <c r="J1050" s="198"/>
    </row>
    <row r="1051" spans="1:10">
      <c r="A1051" s="215" t="str">
        <f t="shared" si="13"/>
        <v>貨1メLP</v>
      </c>
      <c r="B1051" s="61" t="s">
        <v>1324</v>
      </c>
      <c r="C1051" s="61" t="s">
        <v>1325</v>
      </c>
      <c r="D1051" s="61" t="s">
        <v>409</v>
      </c>
      <c r="E1051" s="219" t="s">
        <v>470</v>
      </c>
      <c r="F1051" s="61">
        <v>7.0000000000000007E-2</v>
      </c>
      <c r="G1051" s="61">
        <v>0</v>
      </c>
      <c r="H1051" s="61">
        <v>1.37</v>
      </c>
      <c r="I1051" s="3" t="s">
        <v>1326</v>
      </c>
      <c r="J1051" s="198"/>
    </row>
    <row r="1052" spans="1:10">
      <c r="A1052" s="215" t="str">
        <f t="shared" si="13"/>
        <v>貨1メUP</v>
      </c>
      <c r="B1052" s="61" t="s">
        <v>1324</v>
      </c>
      <c r="C1052" s="61" t="s">
        <v>1325</v>
      </c>
      <c r="D1052" s="61" t="s">
        <v>409</v>
      </c>
      <c r="E1052" s="61" t="s">
        <v>485</v>
      </c>
      <c r="F1052" s="61">
        <v>3.5000000000000003E-2</v>
      </c>
      <c r="G1052" s="61">
        <v>0</v>
      </c>
      <c r="H1052" s="61">
        <v>1.37</v>
      </c>
      <c r="I1052" s="3" t="s">
        <v>1326</v>
      </c>
      <c r="J1052" s="198"/>
    </row>
    <row r="1053" spans="1:10">
      <c r="A1053" s="215" t="str">
        <f t="shared" si="13"/>
        <v>貨1メAHE</v>
      </c>
      <c r="B1053" s="61" t="s">
        <v>1324</v>
      </c>
      <c r="C1053" s="61" t="s">
        <v>1325</v>
      </c>
      <c r="D1053" s="61" t="s">
        <v>318</v>
      </c>
      <c r="E1053" s="61" t="s">
        <v>844</v>
      </c>
      <c r="F1053" s="61">
        <v>7.0000000000000007E-2</v>
      </c>
      <c r="G1053" s="61">
        <v>0</v>
      </c>
      <c r="H1053" s="61">
        <v>1.37</v>
      </c>
      <c r="I1053" s="3" t="s">
        <v>1326</v>
      </c>
      <c r="J1053" s="198"/>
    </row>
    <row r="1054" spans="1:10">
      <c r="A1054" s="215" t="str">
        <f t="shared" si="13"/>
        <v>貨1メAGE</v>
      </c>
      <c r="B1054" s="61" t="s">
        <v>1324</v>
      </c>
      <c r="C1054" s="61" t="s">
        <v>1325</v>
      </c>
      <c r="D1054" s="61" t="s">
        <v>318</v>
      </c>
      <c r="E1054" s="61" t="s">
        <v>840</v>
      </c>
      <c r="F1054" s="61">
        <v>3.5000000000000003E-2</v>
      </c>
      <c r="G1054" s="61">
        <v>0</v>
      </c>
      <c r="H1054" s="61">
        <v>1.37</v>
      </c>
      <c r="I1054" s="3" t="s">
        <v>1326</v>
      </c>
      <c r="J1054" s="198"/>
    </row>
    <row r="1055" spans="1:10">
      <c r="A1055" s="215" t="str">
        <f t="shared" si="13"/>
        <v>貨1メCGE</v>
      </c>
      <c r="B1055" s="61" t="s">
        <v>1324</v>
      </c>
      <c r="C1055" s="61" t="s">
        <v>1325</v>
      </c>
      <c r="D1055" s="61" t="s">
        <v>318</v>
      </c>
      <c r="E1055" s="61" t="s">
        <v>36</v>
      </c>
      <c r="F1055" s="61">
        <v>3.5000000000000003E-2</v>
      </c>
      <c r="G1055" s="61">
        <v>0</v>
      </c>
      <c r="H1055" s="61">
        <v>1.37</v>
      </c>
      <c r="I1055" s="3" t="s">
        <v>1326</v>
      </c>
      <c r="J1055" s="198"/>
    </row>
    <row r="1056" spans="1:10">
      <c r="A1056" s="215" t="str">
        <f t="shared" si="13"/>
        <v>貨1メCHE</v>
      </c>
      <c r="B1056" s="61" t="s">
        <v>1324</v>
      </c>
      <c r="C1056" s="61" t="s">
        <v>1325</v>
      </c>
      <c r="D1056" s="61" t="s">
        <v>318</v>
      </c>
      <c r="E1056" s="61" t="s">
        <v>39</v>
      </c>
      <c r="F1056" s="61">
        <v>3.5000000000000003E-2</v>
      </c>
      <c r="G1056" s="61">
        <v>0</v>
      </c>
      <c r="H1056" s="61">
        <v>1.37</v>
      </c>
      <c r="I1056" s="3" t="s">
        <v>1326</v>
      </c>
      <c r="J1056" s="198"/>
    </row>
    <row r="1057" spans="1:10">
      <c r="A1057" s="215" t="str">
        <f t="shared" si="13"/>
        <v>貨1メDGE</v>
      </c>
      <c r="B1057" s="61" t="s">
        <v>1324</v>
      </c>
      <c r="C1057" s="61" t="s">
        <v>1325</v>
      </c>
      <c r="D1057" s="61" t="s">
        <v>318</v>
      </c>
      <c r="E1057" s="61" t="s">
        <v>27</v>
      </c>
      <c r="F1057" s="61">
        <v>1.7500000000000002E-2</v>
      </c>
      <c r="G1057" s="61">
        <v>0</v>
      </c>
      <c r="H1057" s="61">
        <v>1.37</v>
      </c>
      <c r="I1057" s="3" t="s">
        <v>1326</v>
      </c>
      <c r="J1057" s="198"/>
    </row>
    <row r="1058" spans="1:10">
      <c r="A1058" s="215" t="str">
        <f t="shared" si="13"/>
        <v>貨1メDHE</v>
      </c>
      <c r="B1058" s="61" t="s">
        <v>1324</v>
      </c>
      <c r="C1058" s="61" t="s">
        <v>1325</v>
      </c>
      <c r="D1058" s="61" t="s">
        <v>318</v>
      </c>
      <c r="E1058" s="61" t="s">
        <v>30</v>
      </c>
      <c r="F1058" s="61">
        <v>1.7500000000000002E-2</v>
      </c>
      <c r="G1058" s="61">
        <v>0</v>
      </c>
      <c r="H1058" s="61">
        <v>1.37</v>
      </c>
      <c r="I1058" s="3" t="s">
        <v>1326</v>
      </c>
      <c r="J1058" s="198"/>
    </row>
    <row r="1059" spans="1:10">
      <c r="A1059" s="215" t="str">
        <f t="shared" si="13"/>
        <v>貨1メLHE</v>
      </c>
      <c r="B1059" s="61" t="s">
        <v>1324</v>
      </c>
      <c r="C1059" s="61" t="s">
        <v>1325</v>
      </c>
      <c r="D1059" s="61" t="s">
        <v>697</v>
      </c>
      <c r="E1059" s="61" t="s">
        <v>767</v>
      </c>
      <c r="F1059" s="61">
        <v>0.04</v>
      </c>
      <c r="G1059" s="61">
        <v>0</v>
      </c>
      <c r="H1059" s="61">
        <v>1.37</v>
      </c>
      <c r="I1059" s="3" t="s">
        <v>1326</v>
      </c>
      <c r="J1059" s="198"/>
    </row>
    <row r="1060" spans="1:10">
      <c r="A1060" s="215" t="str">
        <f t="shared" si="13"/>
        <v>貨1メLGE</v>
      </c>
      <c r="B1060" s="61" t="s">
        <v>1324</v>
      </c>
      <c r="C1060" s="61" t="s">
        <v>1325</v>
      </c>
      <c r="D1060" s="61" t="s">
        <v>697</v>
      </c>
      <c r="E1060" s="61" t="s">
        <v>768</v>
      </c>
      <c r="F1060" s="61">
        <v>0.02</v>
      </c>
      <c r="G1060" s="61">
        <v>0</v>
      </c>
      <c r="H1060" s="61">
        <v>1.37</v>
      </c>
      <c r="I1060" s="3" t="s">
        <v>1326</v>
      </c>
      <c r="J1060" s="198"/>
    </row>
    <row r="1061" spans="1:10">
      <c r="A1061" s="215" t="str">
        <f t="shared" si="13"/>
        <v>貨1メMHE</v>
      </c>
      <c r="B1061" s="61" t="s">
        <v>1324</v>
      </c>
      <c r="C1061" s="61" t="s">
        <v>1325</v>
      </c>
      <c r="D1061" s="61" t="s">
        <v>697</v>
      </c>
      <c r="E1061" s="61" t="s">
        <v>769</v>
      </c>
      <c r="F1061" s="61">
        <v>0.02</v>
      </c>
      <c r="G1061" s="61">
        <v>0</v>
      </c>
      <c r="H1061" s="61">
        <v>1.37</v>
      </c>
      <c r="I1061" s="3" t="s">
        <v>1326</v>
      </c>
      <c r="J1061" s="198"/>
    </row>
    <row r="1062" spans="1:10">
      <c r="A1062" s="215" t="str">
        <f t="shared" si="13"/>
        <v>貨1メMGE</v>
      </c>
      <c r="B1062" s="61" t="s">
        <v>1324</v>
      </c>
      <c r="C1062" s="61" t="s">
        <v>1325</v>
      </c>
      <c r="D1062" s="61" t="s">
        <v>697</v>
      </c>
      <c r="E1062" s="61" t="s">
        <v>770</v>
      </c>
      <c r="F1062" s="61">
        <v>0.02</v>
      </c>
      <c r="G1062" s="61">
        <v>0</v>
      </c>
      <c r="H1062" s="61">
        <v>1.37</v>
      </c>
      <c r="I1062" s="3" t="s">
        <v>1326</v>
      </c>
      <c r="J1062" s="198"/>
    </row>
    <row r="1063" spans="1:10">
      <c r="A1063" s="215" t="str">
        <f t="shared" si="13"/>
        <v>貨1メRHE</v>
      </c>
      <c r="B1063" s="61" t="s">
        <v>1324</v>
      </c>
      <c r="C1063" s="61" t="s">
        <v>1325</v>
      </c>
      <c r="D1063" s="61" t="s">
        <v>697</v>
      </c>
      <c r="E1063" s="61" t="s">
        <v>771</v>
      </c>
      <c r="F1063" s="61">
        <v>0.01</v>
      </c>
      <c r="G1063" s="61">
        <v>0</v>
      </c>
      <c r="H1063" s="61">
        <v>1.37</v>
      </c>
      <c r="I1063" s="3" t="s">
        <v>1326</v>
      </c>
      <c r="J1063" s="198"/>
    </row>
    <row r="1064" spans="1:10">
      <c r="A1064" s="215" t="str">
        <f t="shared" si="13"/>
        <v>貨1メRGE</v>
      </c>
      <c r="B1064" s="61" t="s">
        <v>1324</v>
      </c>
      <c r="C1064" s="61" t="s">
        <v>1325</v>
      </c>
      <c r="D1064" s="61" t="s">
        <v>697</v>
      </c>
      <c r="E1064" s="61" t="s">
        <v>772</v>
      </c>
      <c r="F1064" s="61">
        <v>0.01</v>
      </c>
      <c r="G1064" s="61">
        <v>0</v>
      </c>
      <c r="H1064" s="61">
        <v>1.37</v>
      </c>
      <c r="I1064" s="3" t="s">
        <v>1326</v>
      </c>
      <c r="J1064" s="198"/>
    </row>
    <row r="1065" spans="1:10">
      <c r="A1065" s="215" t="str">
        <f t="shared" si="13"/>
        <v>貨1メQHE</v>
      </c>
      <c r="B1065" s="61" t="s">
        <v>1324</v>
      </c>
      <c r="C1065" s="61" t="s">
        <v>1325</v>
      </c>
      <c r="D1065" s="61" t="s">
        <v>697</v>
      </c>
      <c r="E1065" s="61" t="s">
        <v>1053</v>
      </c>
      <c r="F1065" s="61">
        <v>3.6000000000000004E-2</v>
      </c>
      <c r="G1065" s="61">
        <v>0</v>
      </c>
      <c r="H1065" s="61">
        <v>1.37</v>
      </c>
      <c r="I1065" s="3" t="s">
        <v>1326</v>
      </c>
      <c r="J1065" s="198"/>
    </row>
    <row r="1066" spans="1:10">
      <c r="A1066" s="215" t="str">
        <f t="shared" si="13"/>
        <v>貨1メQGE</v>
      </c>
      <c r="B1066" s="61" t="s">
        <v>1324</v>
      </c>
      <c r="C1066" s="61" t="s">
        <v>1325</v>
      </c>
      <c r="D1066" s="61" t="s">
        <v>697</v>
      </c>
      <c r="E1066" s="61" t="s">
        <v>1049</v>
      </c>
      <c r="F1066" s="61">
        <v>3.6000000000000004E-2</v>
      </c>
      <c r="G1066" s="61">
        <v>0</v>
      </c>
      <c r="H1066" s="61">
        <v>1.37</v>
      </c>
      <c r="I1066" s="3" t="s">
        <v>1326</v>
      </c>
      <c r="J1066" s="198"/>
    </row>
    <row r="1067" spans="1:10">
      <c r="A1067" s="215" t="str">
        <f t="shared" si="13"/>
        <v>貨1メ3HE</v>
      </c>
      <c r="B1067" s="61" t="s">
        <v>1324</v>
      </c>
      <c r="C1067" s="61" t="s">
        <v>1325</v>
      </c>
      <c r="D1067" s="61" t="s">
        <v>1155</v>
      </c>
      <c r="E1067" s="61" t="s">
        <v>1327</v>
      </c>
      <c r="F1067" s="61">
        <v>7.4999999999999997E-2</v>
      </c>
      <c r="G1067" s="61">
        <v>0</v>
      </c>
      <c r="H1067" s="61">
        <v>1.37</v>
      </c>
      <c r="I1067" s="3" t="s">
        <v>1326</v>
      </c>
      <c r="J1067" s="198"/>
    </row>
    <row r="1068" spans="1:10">
      <c r="A1068" s="215" t="str">
        <f t="shared" si="13"/>
        <v>貨1メ3GE</v>
      </c>
      <c r="B1068" s="61" t="s">
        <v>1324</v>
      </c>
      <c r="C1068" s="61" t="s">
        <v>1325</v>
      </c>
      <c r="D1068" s="61" t="s">
        <v>1155</v>
      </c>
      <c r="E1068" s="61" t="s">
        <v>1328</v>
      </c>
      <c r="F1068" s="61">
        <v>3.7499999999999999E-2</v>
      </c>
      <c r="G1068" s="61">
        <v>0</v>
      </c>
      <c r="H1068" s="61">
        <v>1.37</v>
      </c>
      <c r="I1068" s="3" t="s">
        <v>1326</v>
      </c>
      <c r="J1068" s="198"/>
    </row>
    <row r="1069" spans="1:10">
      <c r="A1069" s="215" t="str">
        <f t="shared" si="13"/>
        <v>貨1メ4HE</v>
      </c>
      <c r="B1069" s="61" t="s">
        <v>1324</v>
      </c>
      <c r="C1069" s="61" t="s">
        <v>1325</v>
      </c>
      <c r="D1069" s="61" t="s">
        <v>1155</v>
      </c>
      <c r="E1069" s="219" t="s">
        <v>1329</v>
      </c>
      <c r="F1069" s="61">
        <v>5.6249999999999994E-2</v>
      </c>
      <c r="G1069" s="61">
        <v>0</v>
      </c>
      <c r="H1069" s="61">
        <v>1.37</v>
      </c>
      <c r="I1069" s="3" t="s">
        <v>1326</v>
      </c>
      <c r="J1069" s="198"/>
    </row>
    <row r="1070" spans="1:10">
      <c r="A1070" s="215" t="str">
        <f t="shared" si="13"/>
        <v>貨1メ4GE</v>
      </c>
      <c r="B1070" s="61" t="s">
        <v>1324</v>
      </c>
      <c r="C1070" s="61" t="s">
        <v>1325</v>
      </c>
      <c r="D1070" s="61" t="s">
        <v>1155</v>
      </c>
      <c r="E1070" s="219" t="s">
        <v>1330</v>
      </c>
      <c r="F1070" s="61">
        <v>5.6249999999999994E-2</v>
      </c>
      <c r="G1070" s="61">
        <v>0</v>
      </c>
      <c r="H1070" s="61">
        <v>1.37</v>
      </c>
      <c r="I1070" s="3" t="s">
        <v>1326</v>
      </c>
      <c r="J1070" s="198"/>
    </row>
    <row r="1071" spans="1:10">
      <c r="A1071" s="215" t="str">
        <f t="shared" si="13"/>
        <v>貨1メ5HE</v>
      </c>
      <c r="B1071" s="61" t="s">
        <v>1324</v>
      </c>
      <c r="C1071" s="61" t="s">
        <v>1325</v>
      </c>
      <c r="D1071" s="219" t="s">
        <v>1155</v>
      </c>
      <c r="E1071" s="61" t="s">
        <v>1331</v>
      </c>
      <c r="F1071" s="61">
        <v>3.7499999999999999E-2</v>
      </c>
      <c r="G1071" s="61">
        <v>0</v>
      </c>
      <c r="H1071" s="61">
        <v>1.37</v>
      </c>
      <c r="I1071" s="3" t="s">
        <v>1326</v>
      </c>
      <c r="J1071" s="198"/>
    </row>
    <row r="1072" spans="1:10">
      <c r="A1072" s="215" t="str">
        <f t="shared" si="13"/>
        <v>貨1メ5GE</v>
      </c>
      <c r="B1072" s="61" t="s">
        <v>1324</v>
      </c>
      <c r="C1072" s="61" t="s">
        <v>1325</v>
      </c>
      <c r="D1072" s="219" t="s">
        <v>1155</v>
      </c>
      <c r="E1072" s="61" t="s">
        <v>1332</v>
      </c>
      <c r="F1072" s="61">
        <v>3.7499999999999999E-2</v>
      </c>
      <c r="G1072" s="61">
        <v>0</v>
      </c>
      <c r="H1072" s="61">
        <v>1.37</v>
      </c>
      <c r="I1072" s="3" t="s">
        <v>1326</v>
      </c>
      <c r="J1072" s="198"/>
    </row>
    <row r="1073" spans="1:10">
      <c r="A1073" s="215" t="str">
        <f t="shared" si="13"/>
        <v>貨1メ6HE</v>
      </c>
      <c r="B1073" s="61" t="s">
        <v>1324</v>
      </c>
      <c r="C1073" s="61" t="s">
        <v>1325</v>
      </c>
      <c r="D1073" s="219" t="s">
        <v>1155</v>
      </c>
      <c r="E1073" s="219" t="s">
        <v>1333</v>
      </c>
      <c r="F1073" s="61">
        <v>1.8749999999999999E-2</v>
      </c>
      <c r="G1073" s="61">
        <v>0</v>
      </c>
      <c r="H1073" s="61">
        <v>1.37</v>
      </c>
      <c r="I1073" s="3" t="s">
        <v>1326</v>
      </c>
      <c r="J1073" s="198"/>
    </row>
    <row r="1074" spans="1:10">
      <c r="A1074" s="215" t="str">
        <f t="shared" si="13"/>
        <v>貨1メ6GE</v>
      </c>
      <c r="B1074" s="61" t="s">
        <v>1324</v>
      </c>
      <c r="C1074" s="61" t="s">
        <v>1325</v>
      </c>
      <c r="D1074" s="219" t="s">
        <v>1155</v>
      </c>
      <c r="E1074" s="219" t="s">
        <v>1334</v>
      </c>
      <c r="F1074" s="61">
        <v>1.8749999999999999E-2</v>
      </c>
      <c r="G1074" s="61">
        <v>0</v>
      </c>
      <c r="H1074" s="61">
        <v>1.37</v>
      </c>
      <c r="I1074" s="3" t="s">
        <v>1326</v>
      </c>
      <c r="J1074" s="198"/>
    </row>
    <row r="1075" spans="1:10">
      <c r="A1075" s="316" t="str">
        <f t="shared" si="13"/>
        <v>貨1メBGE</v>
      </c>
      <c r="B1075" s="61" t="s">
        <v>1641</v>
      </c>
      <c r="C1075" s="61" t="s">
        <v>1642</v>
      </c>
      <c r="D1075" s="219" t="s">
        <v>318</v>
      </c>
      <c r="E1075" s="219" t="s">
        <v>1643</v>
      </c>
      <c r="F1075" s="61">
        <v>6.3E-2</v>
      </c>
      <c r="G1075" s="61">
        <v>0</v>
      </c>
      <c r="H1075" s="61">
        <v>1.37</v>
      </c>
      <c r="I1075" s="3" t="s">
        <v>1326</v>
      </c>
      <c r="J1075" s="198"/>
    </row>
    <row r="1076" spans="1:10">
      <c r="A1076" s="316" t="str">
        <f t="shared" si="13"/>
        <v>貨1メBHE</v>
      </c>
      <c r="B1076" s="61" t="s">
        <v>1641</v>
      </c>
      <c r="C1076" s="61" t="s">
        <v>1642</v>
      </c>
      <c r="D1076" s="219" t="s">
        <v>318</v>
      </c>
      <c r="E1076" s="219" t="s">
        <v>1644</v>
      </c>
      <c r="F1076" s="61">
        <v>6.3E-2</v>
      </c>
      <c r="G1076" s="61">
        <v>0</v>
      </c>
      <c r="H1076" s="61">
        <v>1.37</v>
      </c>
      <c r="I1076" s="3" t="s">
        <v>1326</v>
      </c>
      <c r="J1076" s="198"/>
    </row>
    <row r="1077" spans="1:10">
      <c r="A1077" s="215" t="str">
        <f t="shared" si="13"/>
        <v>貨2メTQ</v>
      </c>
      <c r="B1077" s="61" t="s">
        <v>1335</v>
      </c>
      <c r="C1077" s="61" t="s">
        <v>1336</v>
      </c>
      <c r="D1077" s="61" t="s">
        <v>413</v>
      </c>
      <c r="E1077" s="61" t="s">
        <v>479</v>
      </c>
      <c r="F1077" s="61">
        <v>0.18375</v>
      </c>
      <c r="G1077" s="61">
        <v>0</v>
      </c>
      <c r="H1077" s="61">
        <v>1.37</v>
      </c>
      <c r="I1077" s="3" t="s">
        <v>1326</v>
      </c>
      <c r="J1077" s="198"/>
    </row>
    <row r="1078" spans="1:10">
      <c r="A1078" s="215" t="str">
        <f t="shared" si="13"/>
        <v>貨2メLQ</v>
      </c>
      <c r="B1078" s="61" t="s">
        <v>1335</v>
      </c>
      <c r="C1078" s="61" t="s">
        <v>1336</v>
      </c>
      <c r="D1078" s="61" t="s">
        <v>413</v>
      </c>
      <c r="E1078" s="61" t="s">
        <v>471</v>
      </c>
      <c r="F1078" s="61">
        <v>0.1225</v>
      </c>
      <c r="G1078" s="61">
        <v>0</v>
      </c>
      <c r="H1078" s="61">
        <v>1.37</v>
      </c>
      <c r="I1078" s="3" t="s">
        <v>1326</v>
      </c>
      <c r="J1078" s="198"/>
    </row>
    <row r="1079" spans="1:10">
      <c r="A1079" s="215" t="str">
        <f t="shared" si="13"/>
        <v>貨2メUQ</v>
      </c>
      <c r="B1079" s="61" t="s">
        <v>1335</v>
      </c>
      <c r="C1079" s="61" t="s">
        <v>1336</v>
      </c>
      <c r="D1079" s="61" t="s">
        <v>413</v>
      </c>
      <c r="E1079" s="61" t="s">
        <v>486</v>
      </c>
      <c r="F1079" s="61">
        <v>6.1249999999999999E-2</v>
      </c>
      <c r="G1079" s="61">
        <v>0</v>
      </c>
      <c r="H1079" s="61">
        <v>1.37</v>
      </c>
      <c r="I1079" s="3" t="s">
        <v>1326</v>
      </c>
      <c r="J1079" s="198"/>
    </row>
    <row r="1080" spans="1:10">
      <c r="A1080" s="215" t="str">
        <f t="shared" si="13"/>
        <v>貨2メAHF</v>
      </c>
      <c r="B1080" s="61" t="s">
        <v>1335</v>
      </c>
      <c r="C1080" s="61" t="s">
        <v>1336</v>
      </c>
      <c r="D1080" s="61" t="s">
        <v>318</v>
      </c>
      <c r="E1080" s="61" t="s">
        <v>845</v>
      </c>
      <c r="F1080" s="61">
        <v>0.125</v>
      </c>
      <c r="G1080" s="61">
        <v>0</v>
      </c>
      <c r="H1080" s="61">
        <v>1.37</v>
      </c>
      <c r="I1080" s="3" t="s">
        <v>1326</v>
      </c>
      <c r="J1080" s="198"/>
    </row>
    <row r="1081" spans="1:10">
      <c r="A1081" s="215" t="str">
        <f t="shared" si="13"/>
        <v>貨2メAGF</v>
      </c>
      <c r="B1081" s="61" t="s">
        <v>1335</v>
      </c>
      <c r="C1081" s="61" t="s">
        <v>1336</v>
      </c>
      <c r="D1081" s="61" t="s">
        <v>318</v>
      </c>
      <c r="E1081" s="61" t="s">
        <v>841</v>
      </c>
      <c r="F1081" s="61">
        <v>6.25E-2</v>
      </c>
      <c r="G1081" s="61">
        <v>0</v>
      </c>
      <c r="H1081" s="61">
        <v>1.37</v>
      </c>
      <c r="I1081" s="3" t="s">
        <v>1326</v>
      </c>
      <c r="J1081" s="198"/>
    </row>
    <row r="1082" spans="1:10">
      <c r="A1082" s="215" t="str">
        <f t="shared" si="13"/>
        <v>貨2メCGF</v>
      </c>
      <c r="B1082" s="61" t="s">
        <v>1335</v>
      </c>
      <c r="C1082" s="61" t="s">
        <v>1336</v>
      </c>
      <c r="D1082" s="61" t="s">
        <v>318</v>
      </c>
      <c r="E1082" s="61" t="s">
        <v>37</v>
      </c>
      <c r="F1082" s="61">
        <v>6.25E-2</v>
      </c>
      <c r="G1082" s="61">
        <v>0</v>
      </c>
      <c r="H1082" s="61">
        <v>1.37</v>
      </c>
      <c r="I1082" s="3" t="s">
        <v>1326</v>
      </c>
      <c r="J1082" s="198"/>
    </row>
    <row r="1083" spans="1:10">
      <c r="A1083" s="215" t="str">
        <f t="shared" si="13"/>
        <v>貨2メCHF</v>
      </c>
      <c r="B1083" s="61" t="s">
        <v>1335</v>
      </c>
      <c r="C1083" s="61" t="s">
        <v>1336</v>
      </c>
      <c r="D1083" s="61" t="s">
        <v>318</v>
      </c>
      <c r="E1083" s="61" t="s">
        <v>40</v>
      </c>
      <c r="F1083" s="61">
        <v>6.25E-2</v>
      </c>
      <c r="G1083" s="61">
        <v>0</v>
      </c>
      <c r="H1083" s="61">
        <v>1.37</v>
      </c>
      <c r="I1083" s="3" t="s">
        <v>1326</v>
      </c>
      <c r="J1083" s="198"/>
    </row>
    <row r="1084" spans="1:10">
      <c r="A1084" s="215" t="str">
        <f t="shared" si="13"/>
        <v>貨2メDGF</v>
      </c>
      <c r="B1084" s="61" t="s">
        <v>1335</v>
      </c>
      <c r="C1084" s="61" t="s">
        <v>1336</v>
      </c>
      <c r="D1084" s="61" t="s">
        <v>318</v>
      </c>
      <c r="E1084" s="61" t="s">
        <v>28</v>
      </c>
      <c r="F1084" s="61">
        <v>3.125E-2</v>
      </c>
      <c r="G1084" s="61">
        <v>0</v>
      </c>
      <c r="H1084" s="61">
        <v>1.37</v>
      </c>
      <c r="I1084" s="3" t="s">
        <v>1326</v>
      </c>
      <c r="J1084" s="198"/>
    </row>
    <row r="1085" spans="1:10">
      <c r="A1085" s="215" t="str">
        <f t="shared" si="13"/>
        <v>貨2メDHF</v>
      </c>
      <c r="B1085" s="61" t="s">
        <v>1335</v>
      </c>
      <c r="C1085" s="61" t="s">
        <v>1336</v>
      </c>
      <c r="D1085" s="61" t="s">
        <v>318</v>
      </c>
      <c r="E1085" s="61" t="s">
        <v>31</v>
      </c>
      <c r="F1085" s="61">
        <v>3.125E-2</v>
      </c>
      <c r="G1085" s="61">
        <v>0</v>
      </c>
      <c r="H1085" s="61">
        <v>1.37</v>
      </c>
      <c r="I1085" s="3" t="s">
        <v>1326</v>
      </c>
      <c r="J1085" s="198"/>
    </row>
    <row r="1086" spans="1:10">
      <c r="A1086" s="215" t="str">
        <f t="shared" si="13"/>
        <v>貨2メLHF</v>
      </c>
      <c r="B1086" s="61" t="s">
        <v>1335</v>
      </c>
      <c r="C1086" s="61" t="s">
        <v>1336</v>
      </c>
      <c r="D1086" s="61" t="s">
        <v>697</v>
      </c>
      <c r="E1086" s="61" t="s">
        <v>773</v>
      </c>
      <c r="F1086" s="61">
        <v>7.4999999999999997E-2</v>
      </c>
      <c r="G1086" s="61">
        <v>0</v>
      </c>
      <c r="H1086" s="61">
        <v>1.37</v>
      </c>
      <c r="I1086" s="3" t="s">
        <v>1326</v>
      </c>
      <c r="J1086" s="198"/>
    </row>
    <row r="1087" spans="1:10">
      <c r="A1087" s="215" t="str">
        <f t="shared" si="13"/>
        <v>貨2メLGF</v>
      </c>
      <c r="B1087" s="61" t="s">
        <v>1335</v>
      </c>
      <c r="C1087" s="61" t="s">
        <v>1336</v>
      </c>
      <c r="D1087" s="61" t="s">
        <v>697</v>
      </c>
      <c r="E1087" s="61" t="s">
        <v>774</v>
      </c>
      <c r="F1087" s="61">
        <v>3.7499999999999999E-2</v>
      </c>
      <c r="G1087" s="61">
        <v>0</v>
      </c>
      <c r="H1087" s="61">
        <v>1.37</v>
      </c>
      <c r="I1087" s="3" t="s">
        <v>1326</v>
      </c>
      <c r="J1087" s="198"/>
    </row>
    <row r="1088" spans="1:10">
      <c r="A1088" s="215" t="str">
        <f t="shared" si="13"/>
        <v>貨2メMHF</v>
      </c>
      <c r="B1088" s="61" t="s">
        <v>1335</v>
      </c>
      <c r="C1088" s="61" t="s">
        <v>1336</v>
      </c>
      <c r="D1088" s="61" t="s">
        <v>697</v>
      </c>
      <c r="E1088" s="61" t="s">
        <v>775</v>
      </c>
      <c r="F1088" s="61">
        <v>3.7499999999999999E-2</v>
      </c>
      <c r="G1088" s="61">
        <v>0</v>
      </c>
      <c r="H1088" s="61">
        <v>1.37</v>
      </c>
      <c r="I1088" s="3" t="s">
        <v>1326</v>
      </c>
      <c r="J1088" s="198"/>
    </row>
    <row r="1089" spans="1:10">
      <c r="A1089" s="215" t="str">
        <f t="shared" si="13"/>
        <v>貨2メMGF</v>
      </c>
      <c r="B1089" s="61" t="s">
        <v>1335</v>
      </c>
      <c r="C1089" s="61" t="s">
        <v>1336</v>
      </c>
      <c r="D1089" s="61" t="s">
        <v>697</v>
      </c>
      <c r="E1089" s="61" t="s">
        <v>776</v>
      </c>
      <c r="F1089" s="61">
        <v>3.7499999999999999E-2</v>
      </c>
      <c r="G1089" s="61">
        <v>0</v>
      </c>
      <c r="H1089" s="61">
        <v>1.37</v>
      </c>
      <c r="I1089" s="3" t="s">
        <v>1326</v>
      </c>
      <c r="J1089" s="198"/>
    </row>
    <row r="1090" spans="1:10">
      <c r="A1090" s="215" t="str">
        <f t="shared" ref="A1090:A1161" si="15">CONCATENATE(C1090,E1090)</f>
        <v>貨2メRHF</v>
      </c>
      <c r="B1090" s="61" t="s">
        <v>1335</v>
      </c>
      <c r="C1090" s="61" t="s">
        <v>1336</v>
      </c>
      <c r="D1090" s="61" t="s">
        <v>697</v>
      </c>
      <c r="E1090" s="61" t="s">
        <v>777</v>
      </c>
      <c r="F1090" s="61">
        <v>1.8749999999999999E-2</v>
      </c>
      <c r="G1090" s="61">
        <v>0</v>
      </c>
      <c r="H1090" s="61">
        <v>1.37</v>
      </c>
      <c r="I1090" s="3" t="s">
        <v>1326</v>
      </c>
      <c r="J1090" s="198"/>
    </row>
    <row r="1091" spans="1:10">
      <c r="A1091" s="215" t="str">
        <f t="shared" si="15"/>
        <v>貨2メRGF</v>
      </c>
      <c r="B1091" s="61" t="s">
        <v>1335</v>
      </c>
      <c r="C1091" s="61" t="s">
        <v>1336</v>
      </c>
      <c r="D1091" s="61" t="s">
        <v>697</v>
      </c>
      <c r="E1091" s="61" t="s">
        <v>778</v>
      </c>
      <c r="F1091" s="61">
        <v>1.8749999999999999E-2</v>
      </c>
      <c r="G1091" s="61">
        <v>0</v>
      </c>
      <c r="H1091" s="61">
        <v>1.37</v>
      </c>
      <c r="I1091" s="3" t="s">
        <v>1326</v>
      </c>
      <c r="J1091" s="198"/>
    </row>
    <row r="1092" spans="1:10">
      <c r="A1092" s="215" t="str">
        <f t="shared" si="15"/>
        <v>貨2メQHF</v>
      </c>
      <c r="B1092" s="61" t="s">
        <v>1335</v>
      </c>
      <c r="C1092" s="61" t="s">
        <v>1336</v>
      </c>
      <c r="D1092" s="61" t="s">
        <v>697</v>
      </c>
      <c r="E1092" s="61" t="s">
        <v>1054</v>
      </c>
      <c r="F1092" s="61">
        <v>6.7500000000000004E-2</v>
      </c>
      <c r="G1092" s="61">
        <v>0</v>
      </c>
      <c r="H1092" s="61">
        <v>1.37</v>
      </c>
      <c r="I1092" s="3" t="s">
        <v>1326</v>
      </c>
      <c r="J1092" s="198"/>
    </row>
    <row r="1093" spans="1:10">
      <c r="A1093" s="215" t="str">
        <f t="shared" si="15"/>
        <v>貨2メQGF</v>
      </c>
      <c r="B1093" s="61" t="s">
        <v>1335</v>
      </c>
      <c r="C1093" s="61" t="s">
        <v>1336</v>
      </c>
      <c r="D1093" s="61" t="s">
        <v>697</v>
      </c>
      <c r="E1093" s="61" t="s">
        <v>1050</v>
      </c>
      <c r="F1093" s="61">
        <v>6.7500000000000004E-2</v>
      </c>
      <c r="G1093" s="61">
        <v>0</v>
      </c>
      <c r="H1093" s="61">
        <v>1.37</v>
      </c>
      <c r="I1093" s="3" t="s">
        <v>1326</v>
      </c>
      <c r="J1093" s="198"/>
    </row>
    <row r="1094" spans="1:10">
      <c r="A1094" s="215" t="str">
        <f t="shared" si="15"/>
        <v>貨2メ3HF</v>
      </c>
      <c r="B1094" s="61" t="s">
        <v>1335</v>
      </c>
      <c r="C1094" s="61" t="s">
        <v>1336</v>
      </c>
      <c r="D1094" s="61" t="s">
        <v>1155</v>
      </c>
      <c r="E1094" s="219" t="s">
        <v>1337</v>
      </c>
      <c r="F1094" s="61">
        <v>0.12</v>
      </c>
      <c r="G1094" s="61">
        <v>0</v>
      </c>
      <c r="H1094" s="61">
        <v>1.37</v>
      </c>
      <c r="I1094" s="3" t="s">
        <v>1326</v>
      </c>
      <c r="J1094" s="198"/>
    </row>
    <row r="1095" spans="1:10">
      <c r="A1095" s="215" t="str">
        <f t="shared" si="15"/>
        <v>貨2メ3GF</v>
      </c>
      <c r="B1095" s="61" t="s">
        <v>1335</v>
      </c>
      <c r="C1095" s="61" t="s">
        <v>1336</v>
      </c>
      <c r="D1095" s="61" t="s">
        <v>1155</v>
      </c>
      <c r="E1095" s="61" t="s">
        <v>1338</v>
      </c>
      <c r="F1095" s="61">
        <v>0.06</v>
      </c>
      <c r="G1095" s="61">
        <v>0</v>
      </c>
      <c r="H1095" s="61">
        <v>1.37</v>
      </c>
      <c r="I1095" s="3" t="s">
        <v>1326</v>
      </c>
      <c r="J1095" s="198"/>
    </row>
    <row r="1096" spans="1:10">
      <c r="A1096" s="215" t="str">
        <f t="shared" si="15"/>
        <v>貨2メ4HF</v>
      </c>
      <c r="B1096" s="61" t="s">
        <v>1335</v>
      </c>
      <c r="C1096" s="61" t="s">
        <v>1336</v>
      </c>
      <c r="D1096" s="61" t="s">
        <v>1155</v>
      </c>
      <c r="E1096" s="61" t="s">
        <v>1339</v>
      </c>
      <c r="F1096" s="61">
        <v>0.09</v>
      </c>
      <c r="G1096" s="61">
        <v>0</v>
      </c>
      <c r="H1096" s="61">
        <v>1.37</v>
      </c>
      <c r="I1096" s="3" t="s">
        <v>1326</v>
      </c>
      <c r="J1096" s="198"/>
    </row>
    <row r="1097" spans="1:10">
      <c r="A1097" s="215" t="str">
        <f t="shared" si="15"/>
        <v>貨2メ4GF</v>
      </c>
      <c r="B1097" s="61" t="s">
        <v>1335</v>
      </c>
      <c r="C1097" s="61" t="s">
        <v>1336</v>
      </c>
      <c r="D1097" s="61" t="s">
        <v>1155</v>
      </c>
      <c r="E1097" s="61" t="s">
        <v>1340</v>
      </c>
      <c r="F1097" s="61">
        <v>0.09</v>
      </c>
      <c r="G1097" s="61">
        <v>0</v>
      </c>
      <c r="H1097" s="61">
        <v>1.37</v>
      </c>
      <c r="I1097" s="3" t="s">
        <v>1326</v>
      </c>
      <c r="J1097" s="198"/>
    </row>
    <row r="1098" spans="1:10">
      <c r="A1098" s="215" t="str">
        <f t="shared" si="15"/>
        <v>貨2メ5HF</v>
      </c>
      <c r="B1098" s="61" t="s">
        <v>1335</v>
      </c>
      <c r="C1098" s="61" t="s">
        <v>1336</v>
      </c>
      <c r="D1098" s="61" t="s">
        <v>1155</v>
      </c>
      <c r="E1098" s="61" t="s">
        <v>1341</v>
      </c>
      <c r="F1098" s="61">
        <v>0.06</v>
      </c>
      <c r="G1098" s="61">
        <v>0</v>
      </c>
      <c r="H1098" s="61">
        <v>1.37</v>
      </c>
      <c r="I1098" s="3" t="s">
        <v>1326</v>
      </c>
      <c r="J1098" s="198"/>
    </row>
    <row r="1099" spans="1:10">
      <c r="A1099" s="215" t="str">
        <f t="shared" si="15"/>
        <v>貨2メ5GF</v>
      </c>
      <c r="B1099" s="61" t="s">
        <v>1335</v>
      </c>
      <c r="C1099" s="61" t="s">
        <v>1336</v>
      </c>
      <c r="D1099" s="61" t="s">
        <v>1155</v>
      </c>
      <c r="E1099" s="219" t="s">
        <v>1342</v>
      </c>
      <c r="F1099" s="61">
        <v>0.06</v>
      </c>
      <c r="G1099" s="61">
        <v>0</v>
      </c>
      <c r="H1099" s="61">
        <v>1.37</v>
      </c>
      <c r="I1099" s="3" t="s">
        <v>1326</v>
      </c>
      <c r="J1099" s="198"/>
    </row>
    <row r="1100" spans="1:10">
      <c r="A1100" s="215" t="str">
        <f t="shared" si="15"/>
        <v>貨2メ6HF</v>
      </c>
      <c r="B1100" s="61" t="s">
        <v>1335</v>
      </c>
      <c r="C1100" s="61" t="s">
        <v>1336</v>
      </c>
      <c r="D1100" s="61" t="s">
        <v>1155</v>
      </c>
      <c r="E1100" s="61" t="s">
        <v>1343</v>
      </c>
      <c r="F1100" s="61">
        <v>0.03</v>
      </c>
      <c r="G1100" s="61">
        <v>0</v>
      </c>
      <c r="H1100" s="61">
        <v>1.37</v>
      </c>
      <c r="I1100" s="3" t="s">
        <v>1326</v>
      </c>
      <c r="J1100" s="198"/>
    </row>
    <row r="1101" spans="1:10">
      <c r="A1101" s="215" t="str">
        <f t="shared" si="15"/>
        <v>貨2メ6GF</v>
      </c>
      <c r="B1101" s="61" t="s">
        <v>1335</v>
      </c>
      <c r="C1101" s="61" t="s">
        <v>1336</v>
      </c>
      <c r="D1101" s="61" t="s">
        <v>1155</v>
      </c>
      <c r="E1101" s="61" t="s">
        <v>1344</v>
      </c>
      <c r="F1101" s="61">
        <v>0.03</v>
      </c>
      <c r="G1101" s="61">
        <v>0</v>
      </c>
      <c r="H1101" s="61">
        <v>1.37</v>
      </c>
      <c r="I1101" s="3" t="s">
        <v>1326</v>
      </c>
      <c r="J1101" s="198"/>
    </row>
    <row r="1102" spans="1:10">
      <c r="A1102" s="316" t="str">
        <f t="shared" si="15"/>
        <v>貨2メBGF</v>
      </c>
      <c r="B1102" s="61" t="s">
        <v>1645</v>
      </c>
      <c r="C1102" s="61" t="s">
        <v>1646</v>
      </c>
      <c r="D1102" s="61" t="s">
        <v>318</v>
      </c>
      <c r="E1102" s="61" t="s">
        <v>1647</v>
      </c>
      <c r="F1102" s="61">
        <v>0.1125</v>
      </c>
      <c r="G1102" s="61">
        <v>0</v>
      </c>
      <c r="H1102" s="61">
        <v>1.37</v>
      </c>
      <c r="I1102" s="3" t="s">
        <v>1326</v>
      </c>
      <c r="J1102" s="198"/>
    </row>
    <row r="1103" spans="1:10">
      <c r="A1103" s="316" t="str">
        <f t="shared" si="15"/>
        <v>貨2メBHF</v>
      </c>
      <c r="B1103" s="61" t="s">
        <v>1645</v>
      </c>
      <c r="C1103" s="61" t="s">
        <v>1646</v>
      </c>
      <c r="D1103" s="61" t="s">
        <v>318</v>
      </c>
      <c r="E1103" s="61" t="s">
        <v>1648</v>
      </c>
      <c r="F1103" s="61">
        <v>0.1125</v>
      </c>
      <c r="G1103" s="61">
        <v>0</v>
      </c>
      <c r="H1103" s="61">
        <v>1.37</v>
      </c>
      <c r="I1103" s="3" t="s">
        <v>1326</v>
      </c>
      <c r="J1103" s="198"/>
    </row>
    <row r="1104" spans="1:10">
      <c r="A1104" s="215" t="str">
        <f t="shared" si="15"/>
        <v>貨3メTQ</v>
      </c>
      <c r="B1104" s="61" t="s">
        <v>1345</v>
      </c>
      <c r="C1104" s="61" t="s">
        <v>1346</v>
      </c>
      <c r="D1104" s="61" t="s">
        <v>413</v>
      </c>
      <c r="E1104" s="219" t="s">
        <v>479</v>
      </c>
      <c r="F1104" s="61">
        <v>0.18375</v>
      </c>
      <c r="G1104" s="61">
        <v>0</v>
      </c>
      <c r="H1104" s="61">
        <v>1.37</v>
      </c>
      <c r="I1104" s="3" t="s">
        <v>1326</v>
      </c>
      <c r="J1104" s="198"/>
    </row>
    <row r="1105" spans="1:10">
      <c r="A1105" s="215" t="str">
        <f t="shared" si="15"/>
        <v>貨3メLQ</v>
      </c>
      <c r="B1105" s="61" t="s">
        <v>1345</v>
      </c>
      <c r="C1105" s="61" t="s">
        <v>1346</v>
      </c>
      <c r="D1105" s="61" t="s">
        <v>413</v>
      </c>
      <c r="E1105" s="61" t="s">
        <v>471</v>
      </c>
      <c r="F1105" s="61">
        <v>0.1225</v>
      </c>
      <c r="G1105" s="61">
        <v>0</v>
      </c>
      <c r="H1105" s="61">
        <v>1.37</v>
      </c>
      <c r="I1105" s="3" t="s">
        <v>1326</v>
      </c>
      <c r="J1105" s="198"/>
    </row>
    <row r="1106" spans="1:10">
      <c r="A1106" s="215" t="str">
        <f t="shared" si="15"/>
        <v>貨3メUQ</v>
      </c>
      <c r="B1106" s="61" t="s">
        <v>1345</v>
      </c>
      <c r="C1106" s="61" t="s">
        <v>1346</v>
      </c>
      <c r="D1106" s="61" t="s">
        <v>413</v>
      </c>
      <c r="E1106" s="61" t="s">
        <v>486</v>
      </c>
      <c r="F1106" s="61">
        <v>6.1249999999999999E-2</v>
      </c>
      <c r="G1106" s="61">
        <v>0</v>
      </c>
      <c r="H1106" s="61">
        <v>1.37</v>
      </c>
      <c r="I1106" s="3" t="s">
        <v>1326</v>
      </c>
      <c r="J1106" s="198"/>
    </row>
    <row r="1107" spans="1:10">
      <c r="A1107" s="215" t="str">
        <f t="shared" si="15"/>
        <v>貨3メAHF</v>
      </c>
      <c r="B1107" s="61" t="s">
        <v>1345</v>
      </c>
      <c r="C1107" s="61" t="s">
        <v>1346</v>
      </c>
      <c r="D1107" s="61" t="s">
        <v>318</v>
      </c>
      <c r="E1107" s="61" t="s">
        <v>845</v>
      </c>
      <c r="F1107" s="61">
        <v>0.125</v>
      </c>
      <c r="G1107" s="61">
        <v>0</v>
      </c>
      <c r="H1107" s="61">
        <v>1.37</v>
      </c>
      <c r="I1107" s="3" t="s">
        <v>1326</v>
      </c>
      <c r="J1107" s="198"/>
    </row>
    <row r="1108" spans="1:10">
      <c r="A1108" s="215" t="str">
        <f t="shared" si="15"/>
        <v>貨3メAGF</v>
      </c>
      <c r="B1108" s="61" t="s">
        <v>1345</v>
      </c>
      <c r="C1108" s="61" t="s">
        <v>1346</v>
      </c>
      <c r="D1108" s="61" t="s">
        <v>318</v>
      </c>
      <c r="E1108" s="61" t="s">
        <v>841</v>
      </c>
      <c r="F1108" s="61">
        <v>6.25E-2</v>
      </c>
      <c r="G1108" s="61">
        <v>0</v>
      </c>
      <c r="H1108" s="61">
        <v>1.37</v>
      </c>
      <c r="I1108" s="3" t="s">
        <v>1326</v>
      </c>
      <c r="J1108" s="198"/>
    </row>
    <row r="1109" spans="1:10">
      <c r="A1109" s="215" t="str">
        <f t="shared" si="15"/>
        <v>貨3メCGF</v>
      </c>
      <c r="B1109" s="61" t="s">
        <v>1345</v>
      </c>
      <c r="C1109" s="61" t="s">
        <v>1346</v>
      </c>
      <c r="D1109" s="61" t="s">
        <v>318</v>
      </c>
      <c r="E1109" s="219" t="s">
        <v>37</v>
      </c>
      <c r="F1109" s="61">
        <v>6.25E-2</v>
      </c>
      <c r="G1109" s="61">
        <v>0</v>
      </c>
      <c r="H1109" s="61">
        <v>1.37</v>
      </c>
      <c r="I1109" s="3" t="s">
        <v>1326</v>
      </c>
      <c r="J1109" s="198"/>
    </row>
    <row r="1110" spans="1:10">
      <c r="A1110" s="215" t="str">
        <f t="shared" si="15"/>
        <v>貨3メCHF</v>
      </c>
      <c r="B1110" s="61" t="s">
        <v>1345</v>
      </c>
      <c r="C1110" s="61" t="s">
        <v>1346</v>
      </c>
      <c r="D1110" s="61" t="s">
        <v>318</v>
      </c>
      <c r="E1110" s="61" t="s">
        <v>40</v>
      </c>
      <c r="F1110" s="61">
        <v>6.25E-2</v>
      </c>
      <c r="G1110" s="61">
        <v>0</v>
      </c>
      <c r="H1110" s="61">
        <v>1.37</v>
      </c>
      <c r="I1110" s="3" t="s">
        <v>1326</v>
      </c>
      <c r="J1110" s="198"/>
    </row>
    <row r="1111" spans="1:10">
      <c r="A1111" s="215" t="str">
        <f t="shared" si="15"/>
        <v>貨3メDGF</v>
      </c>
      <c r="B1111" s="61" t="s">
        <v>1345</v>
      </c>
      <c r="C1111" s="61" t="s">
        <v>1346</v>
      </c>
      <c r="D1111" s="61" t="s">
        <v>318</v>
      </c>
      <c r="E1111" s="61" t="s">
        <v>28</v>
      </c>
      <c r="F1111" s="61">
        <v>3.125E-2</v>
      </c>
      <c r="G1111" s="61">
        <v>0</v>
      </c>
      <c r="H1111" s="61">
        <v>1.37</v>
      </c>
      <c r="I1111" s="3" t="s">
        <v>1326</v>
      </c>
      <c r="J1111" s="198"/>
    </row>
    <row r="1112" spans="1:10">
      <c r="A1112" s="215" t="str">
        <f t="shared" si="15"/>
        <v>貨3メDHF</v>
      </c>
      <c r="B1112" s="61" t="s">
        <v>1345</v>
      </c>
      <c r="C1112" s="61" t="s">
        <v>1346</v>
      </c>
      <c r="D1112" s="61" t="s">
        <v>318</v>
      </c>
      <c r="E1112" s="219" t="s">
        <v>31</v>
      </c>
      <c r="F1112" s="61">
        <v>3.125E-2</v>
      </c>
      <c r="G1112" s="61">
        <v>0</v>
      </c>
      <c r="H1112" s="61">
        <v>1.37</v>
      </c>
      <c r="I1112" s="3" t="s">
        <v>1326</v>
      </c>
      <c r="J1112" s="198"/>
    </row>
    <row r="1113" spans="1:10">
      <c r="A1113" s="215" t="str">
        <f t="shared" si="15"/>
        <v>貨3メLHF</v>
      </c>
      <c r="B1113" s="61" t="s">
        <v>1345</v>
      </c>
      <c r="C1113" s="61" t="s">
        <v>1346</v>
      </c>
      <c r="D1113" s="61" t="s">
        <v>697</v>
      </c>
      <c r="E1113" s="61" t="s">
        <v>773</v>
      </c>
      <c r="F1113" s="219">
        <v>7.4999999999999997E-2</v>
      </c>
      <c r="G1113" s="61">
        <v>0</v>
      </c>
      <c r="H1113" s="61">
        <v>1.37</v>
      </c>
      <c r="I1113" s="3" t="s">
        <v>1326</v>
      </c>
      <c r="J1113" s="198"/>
    </row>
    <row r="1114" spans="1:10">
      <c r="A1114" s="215" t="str">
        <f t="shared" si="15"/>
        <v>貨3メLGF</v>
      </c>
      <c r="B1114" s="61" t="s">
        <v>1345</v>
      </c>
      <c r="C1114" s="61" t="s">
        <v>1346</v>
      </c>
      <c r="D1114" s="61" t="s">
        <v>697</v>
      </c>
      <c r="E1114" s="61" t="s">
        <v>774</v>
      </c>
      <c r="F1114" s="61">
        <v>3.7499999999999999E-2</v>
      </c>
      <c r="G1114" s="61">
        <v>0</v>
      </c>
      <c r="H1114" s="61">
        <v>1.37</v>
      </c>
      <c r="I1114" s="3" t="s">
        <v>1326</v>
      </c>
      <c r="J1114" s="198"/>
    </row>
    <row r="1115" spans="1:10">
      <c r="A1115" s="215" t="str">
        <f t="shared" si="15"/>
        <v>貨3メMHF</v>
      </c>
      <c r="B1115" s="61" t="s">
        <v>1345</v>
      </c>
      <c r="C1115" s="61" t="s">
        <v>1346</v>
      </c>
      <c r="D1115" s="61" t="s">
        <v>697</v>
      </c>
      <c r="E1115" s="219" t="s">
        <v>775</v>
      </c>
      <c r="F1115" s="61">
        <v>3.7499999999999999E-2</v>
      </c>
      <c r="G1115" s="61">
        <v>0</v>
      </c>
      <c r="H1115" s="61">
        <v>1.37</v>
      </c>
      <c r="I1115" s="3" t="s">
        <v>1326</v>
      </c>
      <c r="J1115" s="198"/>
    </row>
    <row r="1116" spans="1:10">
      <c r="A1116" s="215" t="str">
        <f t="shared" si="15"/>
        <v>貨3メMGF</v>
      </c>
      <c r="B1116" s="61" t="s">
        <v>1345</v>
      </c>
      <c r="C1116" s="61" t="s">
        <v>1346</v>
      </c>
      <c r="D1116" s="61" t="s">
        <v>697</v>
      </c>
      <c r="E1116" s="219" t="s">
        <v>776</v>
      </c>
      <c r="F1116" s="61">
        <v>3.7499999999999999E-2</v>
      </c>
      <c r="G1116" s="61">
        <v>0</v>
      </c>
      <c r="H1116" s="61">
        <v>1.37</v>
      </c>
      <c r="I1116" s="3" t="s">
        <v>1326</v>
      </c>
      <c r="J1116" s="198"/>
    </row>
    <row r="1117" spans="1:10">
      <c r="A1117" s="215" t="str">
        <f t="shared" si="15"/>
        <v>貨3メRHF</v>
      </c>
      <c r="B1117" s="61" t="s">
        <v>1345</v>
      </c>
      <c r="C1117" s="61" t="s">
        <v>1346</v>
      </c>
      <c r="D1117" s="61" t="s">
        <v>697</v>
      </c>
      <c r="E1117" s="219" t="s">
        <v>777</v>
      </c>
      <c r="F1117" s="61">
        <v>1.8749999999999999E-2</v>
      </c>
      <c r="G1117" s="61">
        <v>0</v>
      </c>
      <c r="H1117" s="61">
        <v>1.37</v>
      </c>
      <c r="I1117" s="3" t="s">
        <v>1326</v>
      </c>
      <c r="J1117" s="198"/>
    </row>
    <row r="1118" spans="1:10">
      <c r="A1118" s="215" t="str">
        <f t="shared" si="15"/>
        <v>貨3メRGF</v>
      </c>
      <c r="B1118" s="61" t="s">
        <v>1345</v>
      </c>
      <c r="C1118" s="61" t="s">
        <v>1346</v>
      </c>
      <c r="D1118" s="61" t="s">
        <v>697</v>
      </c>
      <c r="E1118" s="219" t="s">
        <v>778</v>
      </c>
      <c r="F1118" s="61">
        <v>1.8749999999999999E-2</v>
      </c>
      <c r="G1118" s="61">
        <v>0</v>
      </c>
      <c r="H1118" s="61">
        <v>1.37</v>
      </c>
      <c r="I1118" s="3" t="s">
        <v>1326</v>
      </c>
      <c r="J1118" s="198"/>
    </row>
    <row r="1119" spans="1:10">
      <c r="A1119" s="215" t="str">
        <f t="shared" si="15"/>
        <v>貨3メQHF</v>
      </c>
      <c r="B1119" s="61" t="s">
        <v>1345</v>
      </c>
      <c r="C1119" s="61" t="s">
        <v>1346</v>
      </c>
      <c r="D1119" s="61" t="s">
        <v>697</v>
      </c>
      <c r="E1119" s="61" t="s">
        <v>1054</v>
      </c>
      <c r="F1119" s="61">
        <v>6.7500000000000004E-2</v>
      </c>
      <c r="G1119" s="61">
        <v>0</v>
      </c>
      <c r="H1119" s="61">
        <v>1.37</v>
      </c>
      <c r="I1119" s="3" t="s">
        <v>1326</v>
      </c>
      <c r="J1119" s="198"/>
    </row>
    <row r="1120" spans="1:10">
      <c r="A1120" s="215" t="str">
        <f t="shared" si="15"/>
        <v>貨3メQGF</v>
      </c>
      <c r="B1120" s="61" t="s">
        <v>1345</v>
      </c>
      <c r="C1120" s="61" t="s">
        <v>1346</v>
      </c>
      <c r="D1120" s="61" t="s">
        <v>697</v>
      </c>
      <c r="E1120" s="61" t="s">
        <v>1050</v>
      </c>
      <c r="F1120" s="61">
        <v>6.7500000000000004E-2</v>
      </c>
      <c r="G1120" s="61">
        <v>0</v>
      </c>
      <c r="H1120" s="61">
        <v>1.37</v>
      </c>
      <c r="I1120" s="3" t="s">
        <v>1326</v>
      </c>
      <c r="J1120" s="198"/>
    </row>
    <row r="1121" spans="1:10">
      <c r="A1121" s="215" t="str">
        <f t="shared" si="15"/>
        <v>貨3メ3HF</v>
      </c>
      <c r="B1121" s="61" t="s">
        <v>1345</v>
      </c>
      <c r="C1121" s="61" t="s">
        <v>1346</v>
      </c>
      <c r="D1121" s="61" t="s">
        <v>1155</v>
      </c>
      <c r="E1121" s="61" t="s">
        <v>1337</v>
      </c>
      <c r="F1121" s="61">
        <v>0.12</v>
      </c>
      <c r="G1121" s="61">
        <v>0</v>
      </c>
      <c r="H1121" s="61">
        <v>1.37</v>
      </c>
      <c r="I1121" s="3" t="s">
        <v>1326</v>
      </c>
      <c r="J1121" s="198"/>
    </row>
    <row r="1122" spans="1:10">
      <c r="A1122" s="215" t="str">
        <f t="shared" si="15"/>
        <v>貨3メ3GF</v>
      </c>
      <c r="B1122" s="61" t="s">
        <v>1345</v>
      </c>
      <c r="C1122" s="61" t="s">
        <v>1346</v>
      </c>
      <c r="D1122" s="61" t="s">
        <v>1155</v>
      </c>
      <c r="E1122" s="61" t="s">
        <v>1338</v>
      </c>
      <c r="F1122" s="61">
        <v>0.06</v>
      </c>
      <c r="G1122" s="61">
        <v>0</v>
      </c>
      <c r="H1122" s="61">
        <v>1.37</v>
      </c>
      <c r="I1122" s="3" t="s">
        <v>1326</v>
      </c>
      <c r="J1122" s="198"/>
    </row>
    <row r="1123" spans="1:10">
      <c r="A1123" s="215" t="str">
        <f t="shared" si="15"/>
        <v>貨3メ4HF</v>
      </c>
      <c r="B1123" s="61" t="s">
        <v>1345</v>
      </c>
      <c r="C1123" s="61" t="s">
        <v>1346</v>
      </c>
      <c r="D1123" s="61" t="s">
        <v>1155</v>
      </c>
      <c r="E1123" s="61" t="s">
        <v>1339</v>
      </c>
      <c r="F1123" s="61">
        <v>0.09</v>
      </c>
      <c r="G1123" s="61">
        <v>0</v>
      </c>
      <c r="H1123" s="61">
        <v>1.37</v>
      </c>
      <c r="I1123" s="3" t="s">
        <v>1326</v>
      </c>
      <c r="J1123" s="198"/>
    </row>
    <row r="1124" spans="1:10">
      <c r="A1124" s="215" t="str">
        <f t="shared" si="15"/>
        <v>貨3メ4GF</v>
      </c>
      <c r="B1124" s="61" t="s">
        <v>1345</v>
      </c>
      <c r="C1124" s="61" t="s">
        <v>1346</v>
      </c>
      <c r="D1124" s="61" t="s">
        <v>1155</v>
      </c>
      <c r="E1124" s="61" t="s">
        <v>1340</v>
      </c>
      <c r="F1124" s="61">
        <v>0.09</v>
      </c>
      <c r="G1124" s="61">
        <v>0</v>
      </c>
      <c r="H1124" s="61">
        <v>1.37</v>
      </c>
      <c r="I1124" s="3" t="s">
        <v>1326</v>
      </c>
      <c r="J1124" s="198"/>
    </row>
    <row r="1125" spans="1:10">
      <c r="A1125" s="215" t="str">
        <f t="shared" si="15"/>
        <v>貨3メ5HF</v>
      </c>
      <c r="B1125" s="61" t="s">
        <v>1345</v>
      </c>
      <c r="C1125" s="61" t="s">
        <v>1346</v>
      </c>
      <c r="D1125" s="61" t="s">
        <v>1155</v>
      </c>
      <c r="E1125" s="61" t="s">
        <v>1341</v>
      </c>
      <c r="F1125" s="61">
        <v>0.06</v>
      </c>
      <c r="G1125" s="61">
        <v>0</v>
      </c>
      <c r="H1125" s="61">
        <v>1.37</v>
      </c>
      <c r="I1125" s="3" t="s">
        <v>1326</v>
      </c>
      <c r="J1125" s="198"/>
    </row>
    <row r="1126" spans="1:10">
      <c r="A1126" s="215" t="str">
        <f t="shared" si="15"/>
        <v>貨3メ5GF</v>
      </c>
      <c r="B1126" s="61" t="s">
        <v>1345</v>
      </c>
      <c r="C1126" s="61" t="s">
        <v>1346</v>
      </c>
      <c r="D1126" s="61" t="s">
        <v>1155</v>
      </c>
      <c r="E1126" s="61" t="s">
        <v>1342</v>
      </c>
      <c r="F1126" s="61">
        <v>0.06</v>
      </c>
      <c r="G1126" s="61">
        <v>0</v>
      </c>
      <c r="H1126" s="61">
        <v>1.37</v>
      </c>
      <c r="I1126" s="3" t="s">
        <v>1326</v>
      </c>
      <c r="J1126" s="198"/>
    </row>
    <row r="1127" spans="1:10">
      <c r="A1127" s="215" t="str">
        <f t="shared" si="15"/>
        <v>貨3メ6HF</v>
      </c>
      <c r="B1127" s="61" t="s">
        <v>1345</v>
      </c>
      <c r="C1127" s="61" t="s">
        <v>1346</v>
      </c>
      <c r="D1127" s="61" t="s">
        <v>1155</v>
      </c>
      <c r="E1127" s="61" t="s">
        <v>1343</v>
      </c>
      <c r="F1127" s="61">
        <v>0.03</v>
      </c>
      <c r="G1127" s="61">
        <v>0</v>
      </c>
      <c r="H1127" s="61">
        <v>1.37</v>
      </c>
      <c r="I1127" s="3" t="s">
        <v>1326</v>
      </c>
      <c r="J1127" s="198"/>
    </row>
    <row r="1128" spans="1:10">
      <c r="A1128" s="215" t="str">
        <f t="shared" si="15"/>
        <v>貨3メ6GF</v>
      </c>
      <c r="B1128" s="61" t="s">
        <v>1345</v>
      </c>
      <c r="C1128" s="61" t="s">
        <v>1346</v>
      </c>
      <c r="D1128" s="61" t="s">
        <v>1155</v>
      </c>
      <c r="E1128" s="61" t="s">
        <v>1344</v>
      </c>
      <c r="F1128" s="61">
        <v>0.03</v>
      </c>
      <c r="G1128" s="61">
        <v>0</v>
      </c>
      <c r="H1128" s="61">
        <v>1.37</v>
      </c>
      <c r="I1128" s="3" t="s">
        <v>1326</v>
      </c>
      <c r="J1128" s="198"/>
    </row>
    <row r="1129" spans="1:10">
      <c r="A1129" s="316" t="str">
        <f t="shared" si="15"/>
        <v>貨3メBGF</v>
      </c>
      <c r="B1129" s="61" t="s">
        <v>1649</v>
      </c>
      <c r="C1129" s="61" t="s">
        <v>1650</v>
      </c>
      <c r="D1129" s="61" t="s">
        <v>318</v>
      </c>
      <c r="E1129" s="61" t="s">
        <v>1647</v>
      </c>
      <c r="F1129" s="61">
        <v>0.1125</v>
      </c>
      <c r="G1129" s="61">
        <v>0</v>
      </c>
      <c r="H1129" s="61">
        <v>1.37</v>
      </c>
      <c r="I1129" s="3" t="s">
        <v>1326</v>
      </c>
      <c r="J1129" s="198"/>
    </row>
    <row r="1130" spans="1:10">
      <c r="A1130" s="316" t="str">
        <f t="shared" si="15"/>
        <v>貨3メBHF</v>
      </c>
      <c r="B1130" s="61" t="s">
        <v>1649</v>
      </c>
      <c r="C1130" s="61" t="s">
        <v>1650</v>
      </c>
      <c r="D1130" s="61" t="s">
        <v>318</v>
      </c>
      <c r="E1130" s="61" t="s">
        <v>1648</v>
      </c>
      <c r="F1130" s="61">
        <v>0.1125</v>
      </c>
      <c r="G1130" s="61">
        <v>0</v>
      </c>
      <c r="H1130" s="61">
        <v>1.37</v>
      </c>
      <c r="I1130" s="3" t="s">
        <v>1326</v>
      </c>
      <c r="J1130" s="198"/>
    </row>
    <row r="1131" spans="1:10">
      <c r="A1131" s="215" t="str">
        <f t="shared" si="15"/>
        <v>貨4メTR</v>
      </c>
      <c r="B1131" s="61" t="s">
        <v>1347</v>
      </c>
      <c r="C1131" s="61" t="s">
        <v>1348</v>
      </c>
      <c r="D1131" s="61" t="s">
        <v>422</v>
      </c>
      <c r="E1131" s="61" t="s">
        <v>893</v>
      </c>
      <c r="F1131" s="61">
        <v>9.7500000000000003E-2</v>
      </c>
      <c r="G1131" s="61">
        <v>0</v>
      </c>
      <c r="H1131" s="61">
        <v>1.37</v>
      </c>
      <c r="I1131" s="3" t="s">
        <v>1326</v>
      </c>
      <c r="J1131" s="198"/>
    </row>
    <row r="1132" spans="1:10">
      <c r="A1132" s="215" t="str">
        <f t="shared" si="15"/>
        <v>貨4メLR</v>
      </c>
      <c r="B1132" s="61" t="s">
        <v>1347</v>
      </c>
      <c r="C1132" s="61" t="s">
        <v>1348</v>
      </c>
      <c r="D1132" s="61" t="s">
        <v>422</v>
      </c>
      <c r="E1132" s="61" t="s">
        <v>876</v>
      </c>
      <c r="F1132" s="61">
        <v>6.5000000000000002E-2</v>
      </c>
      <c r="G1132" s="61">
        <v>0</v>
      </c>
      <c r="H1132" s="61">
        <v>1.37</v>
      </c>
      <c r="I1132" s="3" t="s">
        <v>1326</v>
      </c>
      <c r="J1132" s="198"/>
    </row>
    <row r="1133" spans="1:10">
      <c r="A1133" s="215" t="str">
        <f t="shared" si="15"/>
        <v>貨4メUR</v>
      </c>
      <c r="B1133" s="61" t="s">
        <v>1347</v>
      </c>
      <c r="C1133" s="61" t="s">
        <v>1348</v>
      </c>
      <c r="D1133" s="61" t="s">
        <v>422</v>
      </c>
      <c r="E1133" s="61" t="s">
        <v>896</v>
      </c>
      <c r="F1133" s="61">
        <v>3.2500000000000001E-2</v>
      </c>
      <c r="G1133" s="61">
        <v>0</v>
      </c>
      <c r="H1133" s="61">
        <v>1.37</v>
      </c>
      <c r="I1133" s="3" t="s">
        <v>1326</v>
      </c>
      <c r="J1133" s="198"/>
    </row>
    <row r="1134" spans="1:10">
      <c r="A1134" s="215" t="str">
        <f t="shared" si="15"/>
        <v>貨4メAHG</v>
      </c>
      <c r="B1134" s="61" t="s">
        <v>1347</v>
      </c>
      <c r="C1134" s="61" t="s">
        <v>1348</v>
      </c>
      <c r="D1134" s="61" t="s">
        <v>318</v>
      </c>
      <c r="E1134" s="61" t="s">
        <v>846</v>
      </c>
      <c r="F1134" s="61">
        <v>7.4999999999999997E-2</v>
      </c>
      <c r="G1134" s="61">
        <v>0</v>
      </c>
      <c r="H1134" s="61">
        <v>1.37</v>
      </c>
      <c r="I1134" s="3" t="s">
        <v>1326</v>
      </c>
      <c r="J1134" s="198"/>
    </row>
    <row r="1135" spans="1:10">
      <c r="A1135" s="215" t="str">
        <f t="shared" si="15"/>
        <v>貨4メAGG</v>
      </c>
      <c r="B1135" s="61" t="s">
        <v>1347</v>
      </c>
      <c r="C1135" s="61" t="s">
        <v>1348</v>
      </c>
      <c r="D1135" s="61" t="s">
        <v>318</v>
      </c>
      <c r="E1135" s="61" t="s">
        <v>842</v>
      </c>
      <c r="F1135" s="61">
        <v>3.7499999999999999E-2</v>
      </c>
      <c r="G1135" s="61">
        <v>0</v>
      </c>
      <c r="H1135" s="61">
        <v>1.37</v>
      </c>
      <c r="I1135" s="3" t="s">
        <v>1326</v>
      </c>
      <c r="J1135" s="198"/>
    </row>
    <row r="1136" spans="1:10">
      <c r="A1136" s="215" t="str">
        <f t="shared" si="15"/>
        <v>貨4メBGG</v>
      </c>
      <c r="B1136" s="61" t="s">
        <v>1347</v>
      </c>
      <c r="C1136" s="61" t="s">
        <v>1348</v>
      </c>
      <c r="D1136" s="61" t="s">
        <v>318</v>
      </c>
      <c r="E1136" s="61" t="s">
        <v>849</v>
      </c>
      <c r="F1136" s="61">
        <v>6.7500000000000004E-2</v>
      </c>
      <c r="G1136" s="61">
        <v>0</v>
      </c>
      <c r="H1136" s="61">
        <v>1.37</v>
      </c>
      <c r="I1136" s="3" t="s">
        <v>1326</v>
      </c>
      <c r="J1136" s="198"/>
    </row>
    <row r="1137" spans="1:10">
      <c r="A1137" s="215" t="str">
        <f t="shared" si="15"/>
        <v>貨4メBHG</v>
      </c>
      <c r="B1137" s="61" t="s">
        <v>1347</v>
      </c>
      <c r="C1137" s="61" t="s">
        <v>1348</v>
      </c>
      <c r="D1137" s="61" t="s">
        <v>318</v>
      </c>
      <c r="E1137" s="61" t="s">
        <v>850</v>
      </c>
      <c r="F1137" s="61">
        <v>6.7500000000000004E-2</v>
      </c>
      <c r="G1137" s="61">
        <v>0</v>
      </c>
      <c r="H1137" s="61">
        <v>1.37</v>
      </c>
      <c r="I1137" s="3" t="s">
        <v>1326</v>
      </c>
      <c r="J1137" s="198"/>
    </row>
    <row r="1138" spans="1:10">
      <c r="A1138" s="215" t="str">
        <f t="shared" si="15"/>
        <v>貨4メLHG</v>
      </c>
      <c r="B1138" s="61" t="s">
        <v>1349</v>
      </c>
      <c r="C1138" s="61" t="s">
        <v>1348</v>
      </c>
      <c r="D1138" s="61" t="s">
        <v>697</v>
      </c>
      <c r="E1138" s="219" t="s">
        <v>779</v>
      </c>
      <c r="F1138" s="61">
        <v>2.5000000000000001E-2</v>
      </c>
      <c r="G1138" s="61">
        <v>0</v>
      </c>
      <c r="H1138" s="61">
        <v>1.37</v>
      </c>
      <c r="I1138" s="3" t="s">
        <v>1326</v>
      </c>
      <c r="J1138" s="198"/>
    </row>
    <row r="1139" spans="1:10">
      <c r="A1139" s="215" t="str">
        <f t="shared" si="15"/>
        <v>貨4メLGG</v>
      </c>
      <c r="B1139" s="61" t="s">
        <v>1349</v>
      </c>
      <c r="C1139" s="61" t="s">
        <v>1348</v>
      </c>
      <c r="D1139" s="61" t="s">
        <v>697</v>
      </c>
      <c r="E1139" s="61" t="s">
        <v>780</v>
      </c>
      <c r="F1139" s="61">
        <v>1.2500000000000001E-2</v>
      </c>
      <c r="G1139" s="61">
        <v>0</v>
      </c>
      <c r="H1139" s="61">
        <v>1.37</v>
      </c>
      <c r="I1139" s="3" t="s">
        <v>1326</v>
      </c>
      <c r="J1139" s="198"/>
    </row>
    <row r="1140" spans="1:10">
      <c r="A1140" s="215" t="str">
        <f t="shared" si="15"/>
        <v>貨4メMHG</v>
      </c>
      <c r="B1140" s="61" t="s">
        <v>1350</v>
      </c>
      <c r="C1140" s="61" t="s">
        <v>1348</v>
      </c>
      <c r="D1140" s="61" t="s">
        <v>697</v>
      </c>
      <c r="E1140" s="61" t="s">
        <v>781</v>
      </c>
      <c r="F1140" s="61">
        <v>1.2500000000000001E-2</v>
      </c>
      <c r="G1140" s="61">
        <v>0</v>
      </c>
      <c r="H1140" s="61">
        <v>1.37</v>
      </c>
      <c r="I1140" s="3" t="s">
        <v>1326</v>
      </c>
      <c r="J1140" s="198"/>
    </row>
    <row r="1141" spans="1:10">
      <c r="A1141" s="215" t="str">
        <f t="shared" si="15"/>
        <v>貨4メMGG</v>
      </c>
      <c r="B1141" s="61" t="s">
        <v>1350</v>
      </c>
      <c r="C1141" s="61" t="s">
        <v>1348</v>
      </c>
      <c r="D1141" s="61" t="s">
        <v>697</v>
      </c>
      <c r="E1141" s="61" t="s">
        <v>782</v>
      </c>
      <c r="F1141" s="61">
        <v>1.2500000000000001E-2</v>
      </c>
      <c r="G1141" s="61">
        <v>0</v>
      </c>
      <c r="H1141" s="61">
        <v>1.37</v>
      </c>
      <c r="I1141" s="3" t="s">
        <v>1326</v>
      </c>
      <c r="J1141" s="198"/>
    </row>
    <row r="1142" spans="1:10">
      <c r="A1142" s="215" t="str">
        <f t="shared" si="15"/>
        <v>貨4メRHG</v>
      </c>
      <c r="B1142" s="61" t="s">
        <v>1350</v>
      </c>
      <c r="C1142" s="61" t="s">
        <v>1348</v>
      </c>
      <c r="D1142" s="61" t="s">
        <v>697</v>
      </c>
      <c r="E1142" s="61" t="s">
        <v>783</v>
      </c>
      <c r="F1142" s="61">
        <v>6.2500000000000003E-3</v>
      </c>
      <c r="G1142" s="61">
        <v>0</v>
      </c>
      <c r="H1142" s="61">
        <v>1.37</v>
      </c>
      <c r="I1142" s="3" t="s">
        <v>1326</v>
      </c>
      <c r="J1142" s="198"/>
    </row>
    <row r="1143" spans="1:10">
      <c r="A1143" s="215" t="str">
        <f t="shared" si="15"/>
        <v>貨4メRGG</v>
      </c>
      <c r="B1143" s="61" t="s">
        <v>1350</v>
      </c>
      <c r="C1143" s="61" t="s">
        <v>1348</v>
      </c>
      <c r="D1143" s="61" t="s">
        <v>697</v>
      </c>
      <c r="E1143" s="219" t="s">
        <v>784</v>
      </c>
      <c r="F1143" s="61">
        <v>6.2500000000000003E-3</v>
      </c>
      <c r="G1143" s="61">
        <v>0</v>
      </c>
      <c r="H1143" s="61">
        <v>1.37</v>
      </c>
      <c r="I1143" s="3" t="s">
        <v>1326</v>
      </c>
      <c r="J1143" s="198"/>
    </row>
    <row r="1144" spans="1:10">
      <c r="A1144" s="215" t="str">
        <f t="shared" si="15"/>
        <v>貨4メQHG</v>
      </c>
      <c r="B1144" s="61" t="s">
        <v>1350</v>
      </c>
      <c r="C1144" s="61" t="s">
        <v>1348</v>
      </c>
      <c r="D1144" s="61" t="s">
        <v>697</v>
      </c>
      <c r="E1144" s="61" t="s">
        <v>1055</v>
      </c>
      <c r="F1144" s="61">
        <v>2.2499999999999999E-2</v>
      </c>
      <c r="G1144" s="61">
        <v>0</v>
      </c>
      <c r="H1144" s="61">
        <v>1.37</v>
      </c>
      <c r="I1144" s="3" t="s">
        <v>1326</v>
      </c>
      <c r="J1144" s="198"/>
    </row>
    <row r="1145" spans="1:10">
      <c r="A1145" s="215" t="str">
        <f t="shared" si="15"/>
        <v>貨4メQGG</v>
      </c>
      <c r="B1145" s="61" t="s">
        <v>1350</v>
      </c>
      <c r="C1145" s="61" t="s">
        <v>1348</v>
      </c>
      <c r="D1145" s="61" t="s">
        <v>697</v>
      </c>
      <c r="E1145" s="61" t="s">
        <v>1051</v>
      </c>
      <c r="F1145" s="61">
        <v>2.2499999999999999E-2</v>
      </c>
      <c r="G1145" s="61">
        <v>0</v>
      </c>
      <c r="H1145" s="61">
        <v>1.37</v>
      </c>
      <c r="I1145" s="3" t="s">
        <v>1326</v>
      </c>
      <c r="J1145" s="198"/>
    </row>
    <row r="1146" spans="1:10">
      <c r="A1146" s="215" t="str">
        <f t="shared" si="15"/>
        <v>貨4メSHG</v>
      </c>
      <c r="B1146" s="61" t="s">
        <v>1351</v>
      </c>
      <c r="C1146" s="61" t="s">
        <v>1348</v>
      </c>
      <c r="D1146" s="61" t="s">
        <v>698</v>
      </c>
      <c r="E1146" s="219" t="s">
        <v>785</v>
      </c>
      <c r="F1146" s="61">
        <v>2.5000000000000001E-2</v>
      </c>
      <c r="G1146" s="61">
        <v>0</v>
      </c>
      <c r="H1146" s="61">
        <v>1.37</v>
      </c>
      <c r="I1146" s="3" t="s">
        <v>1326</v>
      </c>
      <c r="J1146" s="198"/>
    </row>
    <row r="1147" spans="1:10">
      <c r="A1147" s="215" t="str">
        <f t="shared" si="15"/>
        <v>貨4メSGG</v>
      </c>
      <c r="B1147" s="61" t="s">
        <v>1351</v>
      </c>
      <c r="C1147" s="61" t="s">
        <v>1348</v>
      </c>
      <c r="D1147" s="61" t="s">
        <v>698</v>
      </c>
      <c r="E1147" s="61" t="s">
        <v>786</v>
      </c>
      <c r="F1147" s="61">
        <v>1.2500000000000001E-2</v>
      </c>
      <c r="G1147" s="61">
        <v>0</v>
      </c>
      <c r="H1147" s="61">
        <v>1.37</v>
      </c>
      <c r="I1147" s="3" t="s">
        <v>1326</v>
      </c>
      <c r="J1147" s="198"/>
    </row>
    <row r="1148" spans="1:10">
      <c r="A1148" s="215" t="str">
        <f t="shared" si="15"/>
        <v>貨4メTHG</v>
      </c>
      <c r="B1148" s="61" t="s">
        <v>1352</v>
      </c>
      <c r="C1148" s="61" t="s">
        <v>1348</v>
      </c>
      <c r="D1148" s="61" t="s">
        <v>698</v>
      </c>
      <c r="E1148" s="61" t="s">
        <v>1082</v>
      </c>
      <c r="F1148" s="61">
        <v>2.2499999999999999E-2</v>
      </c>
      <c r="G1148" s="61">
        <v>0</v>
      </c>
      <c r="H1148" s="61">
        <v>1.37</v>
      </c>
      <c r="I1148" s="3" t="s">
        <v>1326</v>
      </c>
      <c r="J1148" s="198"/>
    </row>
    <row r="1149" spans="1:10">
      <c r="A1149" s="215" t="str">
        <f t="shared" si="15"/>
        <v>貨4メTGG</v>
      </c>
      <c r="B1149" s="61" t="s">
        <v>1352</v>
      </c>
      <c r="C1149" s="61" t="s">
        <v>1348</v>
      </c>
      <c r="D1149" s="219" t="s">
        <v>698</v>
      </c>
      <c r="E1149" s="61" t="s">
        <v>1081</v>
      </c>
      <c r="F1149" s="61">
        <v>2.2499999999999999E-2</v>
      </c>
      <c r="G1149" s="61">
        <v>0</v>
      </c>
      <c r="H1149" s="61">
        <v>1.37</v>
      </c>
      <c r="I1149" s="3" t="s">
        <v>1326</v>
      </c>
      <c r="J1149" s="198"/>
    </row>
    <row r="1150" spans="1:10">
      <c r="A1150" s="215" t="str">
        <f t="shared" si="15"/>
        <v>貨4メ2HG</v>
      </c>
      <c r="B1150" s="61" t="s">
        <v>1347</v>
      </c>
      <c r="C1150" s="61" t="s">
        <v>1348</v>
      </c>
      <c r="D1150" s="219" t="s">
        <v>1280</v>
      </c>
      <c r="E1150" s="61" t="s">
        <v>1353</v>
      </c>
      <c r="F1150" s="61">
        <v>1.4999999999999999E-2</v>
      </c>
      <c r="G1150" s="61">
        <v>0</v>
      </c>
      <c r="H1150" s="61">
        <v>1.37</v>
      </c>
      <c r="I1150" s="3" t="s">
        <v>1326</v>
      </c>
      <c r="J1150" s="198"/>
    </row>
    <row r="1151" spans="1:10">
      <c r="A1151" s="215" t="str">
        <f t="shared" si="15"/>
        <v>貨4メ2GG</v>
      </c>
      <c r="B1151" s="61" t="s">
        <v>1347</v>
      </c>
      <c r="C1151" s="61" t="s">
        <v>1348</v>
      </c>
      <c r="D1151" s="219" t="s">
        <v>1280</v>
      </c>
      <c r="E1151" s="219" t="s">
        <v>1354</v>
      </c>
      <c r="F1151" s="61">
        <v>7.4999999999999997E-3</v>
      </c>
      <c r="G1151" s="61">
        <v>0</v>
      </c>
      <c r="H1151" s="61">
        <v>1.37</v>
      </c>
      <c r="I1151" s="3" t="s">
        <v>1326</v>
      </c>
      <c r="J1151" s="198"/>
    </row>
    <row r="1152" spans="1:10">
      <c r="A1152" s="316" t="str">
        <f t="shared" si="15"/>
        <v>貨4メCGG</v>
      </c>
      <c r="B1152" s="61" t="s">
        <v>1651</v>
      </c>
      <c r="C1152" s="61" t="s">
        <v>1652</v>
      </c>
      <c r="D1152" s="219" t="s">
        <v>318</v>
      </c>
      <c r="E1152" s="219" t="s">
        <v>1653</v>
      </c>
      <c r="F1152" s="61">
        <v>3.7499999999999999E-2</v>
      </c>
      <c r="G1152" s="61">
        <v>0</v>
      </c>
      <c r="H1152" s="61">
        <v>1.37</v>
      </c>
      <c r="I1152" s="3" t="s">
        <v>1326</v>
      </c>
      <c r="J1152" s="198"/>
    </row>
    <row r="1153" spans="1:10">
      <c r="A1153" s="316" t="str">
        <f t="shared" si="15"/>
        <v>貨4メCHG</v>
      </c>
      <c r="B1153" s="61" t="s">
        <v>1651</v>
      </c>
      <c r="C1153" s="61" t="s">
        <v>1652</v>
      </c>
      <c r="D1153" s="219" t="s">
        <v>318</v>
      </c>
      <c r="E1153" s="219" t="s">
        <v>1654</v>
      </c>
      <c r="F1153" s="61">
        <v>3.7499999999999999E-2</v>
      </c>
      <c r="G1153" s="61">
        <v>0</v>
      </c>
      <c r="H1153" s="61">
        <v>1.37</v>
      </c>
      <c r="I1153" s="3" t="s">
        <v>1326</v>
      </c>
      <c r="J1153" s="198"/>
    </row>
    <row r="1154" spans="1:10">
      <c r="A1154" s="316" t="str">
        <f t="shared" si="15"/>
        <v>貨4メDGG</v>
      </c>
      <c r="B1154" s="61" t="s">
        <v>1651</v>
      </c>
      <c r="C1154" s="61" t="s">
        <v>1652</v>
      </c>
      <c r="D1154" s="219" t="s">
        <v>318</v>
      </c>
      <c r="E1154" s="219" t="s">
        <v>1655</v>
      </c>
      <c r="F1154" s="61">
        <v>1.8749999999999999E-2</v>
      </c>
      <c r="G1154" s="61">
        <v>0</v>
      </c>
      <c r="H1154" s="61">
        <v>1.37</v>
      </c>
      <c r="I1154" s="3" t="s">
        <v>1326</v>
      </c>
      <c r="J1154" s="198"/>
    </row>
    <row r="1155" spans="1:10">
      <c r="A1155" s="316" t="str">
        <f t="shared" si="15"/>
        <v>貨4メDHG</v>
      </c>
      <c r="B1155" s="61" t="s">
        <v>1651</v>
      </c>
      <c r="C1155" s="61" t="s">
        <v>1652</v>
      </c>
      <c r="D1155" s="219" t="s">
        <v>318</v>
      </c>
      <c r="E1155" s="219" t="s">
        <v>1656</v>
      </c>
      <c r="F1155" s="61">
        <v>1.8749999999999999E-2</v>
      </c>
      <c r="G1155" s="61">
        <v>0</v>
      </c>
      <c r="H1155" s="61">
        <v>1.37</v>
      </c>
      <c r="I1155" s="3" t="s">
        <v>1326</v>
      </c>
      <c r="J1155" s="198"/>
    </row>
    <row r="1156" spans="1:10">
      <c r="A1156" s="215" t="str">
        <f t="shared" si="15"/>
        <v>乗0ガ-</v>
      </c>
      <c r="B1156" s="61" t="s">
        <v>1355</v>
      </c>
      <c r="C1156" s="61" t="s">
        <v>1356</v>
      </c>
      <c r="D1156" s="219" t="s">
        <v>208</v>
      </c>
      <c r="E1156" s="219" t="s">
        <v>209</v>
      </c>
      <c r="F1156" s="61">
        <v>2.1800000000000002</v>
      </c>
      <c r="G1156" s="61">
        <v>0</v>
      </c>
      <c r="H1156" s="61">
        <v>2.3199999999999998</v>
      </c>
      <c r="I1156" s="3" t="s">
        <v>996</v>
      </c>
      <c r="J1156" s="198"/>
    </row>
    <row r="1157" spans="1:10">
      <c r="A1157" s="215" t="str">
        <f t="shared" si="15"/>
        <v>乗0ガA</v>
      </c>
      <c r="B1157" s="61" t="s">
        <v>1355</v>
      </c>
      <c r="C1157" s="61" t="s">
        <v>1356</v>
      </c>
      <c r="D1157" s="219" t="s">
        <v>211</v>
      </c>
      <c r="E1157" s="61" t="s">
        <v>428</v>
      </c>
      <c r="F1157" s="61">
        <v>1.2</v>
      </c>
      <c r="G1157" s="61">
        <v>0</v>
      </c>
      <c r="H1157" s="61">
        <v>2.3199999999999998</v>
      </c>
      <c r="I1157" s="3" t="s">
        <v>996</v>
      </c>
      <c r="J1157" s="198"/>
    </row>
    <row r="1158" spans="1:10">
      <c r="A1158" s="215" t="str">
        <f t="shared" si="15"/>
        <v>乗0ガB</v>
      </c>
      <c r="B1158" s="61" t="s">
        <v>1355</v>
      </c>
      <c r="C1158" s="61" t="s">
        <v>1356</v>
      </c>
      <c r="D1158" s="219" t="s">
        <v>430</v>
      </c>
      <c r="E1158" s="219" t="s">
        <v>442</v>
      </c>
      <c r="F1158" s="61">
        <v>0.6</v>
      </c>
      <c r="G1158" s="61">
        <v>0</v>
      </c>
      <c r="H1158" s="61">
        <v>2.3199999999999998</v>
      </c>
      <c r="I1158" s="3" t="s">
        <v>996</v>
      </c>
      <c r="J1158" s="198"/>
    </row>
    <row r="1159" spans="1:10">
      <c r="A1159" s="215" t="str">
        <f t="shared" si="15"/>
        <v>乗0ガC</v>
      </c>
      <c r="B1159" s="61" t="s">
        <v>1355</v>
      </c>
      <c r="C1159" s="61" t="s">
        <v>1356</v>
      </c>
      <c r="D1159" s="219" t="s">
        <v>430</v>
      </c>
      <c r="E1159" s="219" t="s">
        <v>443</v>
      </c>
      <c r="F1159" s="61">
        <v>0.6</v>
      </c>
      <c r="G1159" s="61">
        <v>0</v>
      </c>
      <c r="H1159" s="61">
        <v>2.3199999999999998</v>
      </c>
      <c r="I1159" s="3" t="s">
        <v>996</v>
      </c>
      <c r="J1159" s="198"/>
    </row>
    <row r="1160" spans="1:10">
      <c r="A1160" s="215" t="str">
        <f t="shared" si="15"/>
        <v>乗0ガE</v>
      </c>
      <c r="B1160" s="61" t="s">
        <v>1355</v>
      </c>
      <c r="C1160" s="61" t="s">
        <v>1356</v>
      </c>
      <c r="D1160" s="219" t="s">
        <v>434</v>
      </c>
      <c r="E1160" s="61" t="s">
        <v>444</v>
      </c>
      <c r="F1160" s="61">
        <v>0.25</v>
      </c>
      <c r="G1160" s="61">
        <v>0</v>
      </c>
      <c r="H1160" s="61">
        <v>2.3199999999999998</v>
      </c>
      <c r="I1160" s="3" t="s">
        <v>996</v>
      </c>
      <c r="J1160" s="198"/>
    </row>
    <row r="1161" spans="1:10">
      <c r="A1161" s="215" t="str">
        <f t="shared" si="15"/>
        <v>乗0ガGF</v>
      </c>
      <c r="B1161" s="61" t="s">
        <v>1355</v>
      </c>
      <c r="C1161" s="61" t="s">
        <v>1356</v>
      </c>
      <c r="D1161" s="219" t="s">
        <v>434</v>
      </c>
      <c r="E1161" s="219" t="s">
        <v>449</v>
      </c>
      <c r="F1161" s="61">
        <v>0.25</v>
      </c>
      <c r="G1161" s="61">
        <v>0</v>
      </c>
      <c r="H1161" s="61">
        <v>2.3199999999999998</v>
      </c>
      <c r="I1161" s="3" t="s">
        <v>996</v>
      </c>
      <c r="J1161" s="198"/>
    </row>
    <row r="1162" spans="1:10">
      <c r="A1162" s="215" t="str">
        <f t="shared" ref="A1162:A1229" si="16">CONCATENATE(C1162,E1162)</f>
        <v>乗0ガHK</v>
      </c>
      <c r="B1162" s="61" t="s">
        <v>1355</v>
      </c>
      <c r="C1162" s="61" t="s">
        <v>1356</v>
      </c>
      <c r="D1162" s="61" t="s">
        <v>434</v>
      </c>
      <c r="E1162" s="219" t="s">
        <v>457</v>
      </c>
      <c r="F1162" s="61">
        <v>0.125</v>
      </c>
      <c r="G1162" s="61">
        <v>0</v>
      </c>
      <c r="H1162" s="61">
        <v>2.3199999999999998</v>
      </c>
      <c r="I1162" s="3" t="s">
        <v>1145</v>
      </c>
      <c r="J1162" s="198"/>
    </row>
    <row r="1163" spans="1:10">
      <c r="A1163" s="215" t="str">
        <f t="shared" si="16"/>
        <v>乗0ガGH</v>
      </c>
      <c r="B1163" s="61" t="s">
        <v>1355</v>
      </c>
      <c r="C1163" s="61" t="s">
        <v>1356</v>
      </c>
      <c r="D1163" s="61" t="s">
        <v>408</v>
      </c>
      <c r="E1163" s="219" t="s">
        <v>451</v>
      </c>
      <c r="F1163" s="61">
        <v>0.08</v>
      </c>
      <c r="G1163" s="61">
        <v>0</v>
      </c>
      <c r="H1163" s="61">
        <v>2.3199999999999998</v>
      </c>
      <c r="I1163" s="3" t="s">
        <v>996</v>
      </c>
      <c r="J1163" s="198"/>
    </row>
    <row r="1164" spans="1:10">
      <c r="A1164" s="215" t="str">
        <f t="shared" si="16"/>
        <v>乗0ガHN</v>
      </c>
      <c r="B1164" s="61" t="s">
        <v>1355</v>
      </c>
      <c r="C1164" s="61" t="s">
        <v>1356</v>
      </c>
      <c r="D1164" s="61" t="s">
        <v>408</v>
      </c>
      <c r="E1164" s="219" t="s">
        <v>459</v>
      </c>
      <c r="F1164" s="61">
        <v>0.04</v>
      </c>
      <c r="G1164" s="61">
        <v>0</v>
      </c>
      <c r="H1164" s="61">
        <v>2.3199999999999998</v>
      </c>
      <c r="I1164" s="3" t="s">
        <v>1145</v>
      </c>
      <c r="J1164" s="198"/>
    </row>
    <row r="1165" spans="1:10">
      <c r="A1165" s="215" t="str">
        <f t="shared" si="16"/>
        <v>乗0ガTA</v>
      </c>
      <c r="B1165" s="61" t="s">
        <v>1355</v>
      </c>
      <c r="C1165" s="61" t="s">
        <v>1356</v>
      </c>
      <c r="D1165" s="61" t="s">
        <v>408</v>
      </c>
      <c r="E1165" s="61" t="s">
        <v>473</v>
      </c>
      <c r="F1165" s="61">
        <v>0.06</v>
      </c>
      <c r="G1165" s="61">
        <v>0</v>
      </c>
      <c r="H1165" s="61">
        <v>2.3199999999999998</v>
      </c>
      <c r="I1165" s="3" t="s">
        <v>996</v>
      </c>
      <c r="J1165" s="198"/>
    </row>
    <row r="1166" spans="1:10">
      <c r="A1166" s="215" t="str">
        <f t="shared" si="16"/>
        <v>乗0ガXA</v>
      </c>
      <c r="B1166" s="61" t="s">
        <v>1355</v>
      </c>
      <c r="C1166" s="61" t="s">
        <v>1356</v>
      </c>
      <c r="D1166" s="61" t="s">
        <v>408</v>
      </c>
      <c r="E1166" s="61" t="s">
        <v>487</v>
      </c>
      <c r="F1166" s="61">
        <v>0.06</v>
      </c>
      <c r="G1166" s="61">
        <v>0</v>
      </c>
      <c r="H1166" s="61">
        <v>2.3199999999999998</v>
      </c>
      <c r="I1166" s="3" t="s">
        <v>1145</v>
      </c>
      <c r="J1166" s="198"/>
    </row>
    <row r="1167" spans="1:10">
      <c r="A1167" s="215" t="str">
        <f t="shared" si="16"/>
        <v>乗0ガLA</v>
      </c>
      <c r="B1167" s="61" t="s">
        <v>1355</v>
      </c>
      <c r="C1167" s="61" t="s">
        <v>1356</v>
      </c>
      <c r="D1167" s="61" t="s">
        <v>408</v>
      </c>
      <c r="E1167" s="61" t="s">
        <v>465</v>
      </c>
      <c r="F1167" s="61">
        <v>0.04</v>
      </c>
      <c r="G1167" s="61">
        <v>0</v>
      </c>
      <c r="H1167" s="61">
        <v>2.3199999999999998</v>
      </c>
      <c r="I1167" s="3" t="s">
        <v>996</v>
      </c>
      <c r="J1167" s="198"/>
    </row>
    <row r="1168" spans="1:10">
      <c r="A1168" s="215" t="str">
        <f t="shared" si="16"/>
        <v>乗0ガYA</v>
      </c>
      <c r="B1168" s="61" t="s">
        <v>1355</v>
      </c>
      <c r="C1168" s="61" t="s">
        <v>1356</v>
      </c>
      <c r="D1168" s="61" t="s">
        <v>408</v>
      </c>
      <c r="E1168" s="61" t="s">
        <v>491</v>
      </c>
      <c r="F1168" s="61">
        <v>0.04</v>
      </c>
      <c r="G1168" s="61">
        <v>0</v>
      </c>
      <c r="H1168" s="61">
        <v>2.3199999999999998</v>
      </c>
      <c r="I1168" s="3" t="s">
        <v>1145</v>
      </c>
      <c r="J1168" s="198"/>
    </row>
    <row r="1169" spans="1:10">
      <c r="A1169" s="215" t="str">
        <f t="shared" si="16"/>
        <v>乗0ガUA</v>
      </c>
      <c r="B1169" s="61" t="s">
        <v>1355</v>
      </c>
      <c r="C1169" s="61" t="s">
        <v>1356</v>
      </c>
      <c r="D1169" s="61" t="s">
        <v>408</v>
      </c>
      <c r="E1169" s="61" t="s">
        <v>480</v>
      </c>
      <c r="F1169" s="61">
        <v>0.02</v>
      </c>
      <c r="G1169" s="61">
        <v>0</v>
      </c>
      <c r="H1169" s="61">
        <v>2.3199999999999998</v>
      </c>
      <c r="I1169" s="3" t="s">
        <v>996</v>
      </c>
      <c r="J1169" s="198"/>
    </row>
    <row r="1170" spans="1:10">
      <c r="A1170" s="215" t="str">
        <f t="shared" si="16"/>
        <v>乗0ガZA</v>
      </c>
      <c r="B1170" s="61" t="s">
        <v>1355</v>
      </c>
      <c r="C1170" s="61" t="s">
        <v>1356</v>
      </c>
      <c r="D1170" s="61" t="s">
        <v>408</v>
      </c>
      <c r="E1170" s="61" t="s">
        <v>495</v>
      </c>
      <c r="F1170" s="61">
        <v>0.02</v>
      </c>
      <c r="G1170" s="61">
        <v>0</v>
      </c>
      <c r="H1170" s="61">
        <v>2.3199999999999998</v>
      </c>
      <c r="I1170" s="3" t="s">
        <v>1145</v>
      </c>
      <c r="J1170" s="198"/>
    </row>
    <row r="1171" spans="1:10">
      <c r="A1171" s="215" t="str">
        <f t="shared" si="16"/>
        <v>乗0ガABA</v>
      </c>
      <c r="B1171" s="61" t="s">
        <v>1355</v>
      </c>
      <c r="C1171" s="61" t="s">
        <v>1356</v>
      </c>
      <c r="D1171" s="61" t="s">
        <v>318</v>
      </c>
      <c r="E1171" s="61" t="s">
        <v>815</v>
      </c>
      <c r="F1171" s="61">
        <v>0.05</v>
      </c>
      <c r="G1171" s="61">
        <v>0</v>
      </c>
      <c r="H1171" s="61">
        <v>2.3199999999999998</v>
      </c>
      <c r="I1171" s="3" t="s">
        <v>996</v>
      </c>
      <c r="J1171" s="198"/>
    </row>
    <row r="1172" spans="1:10">
      <c r="A1172" s="215" t="str">
        <f t="shared" si="16"/>
        <v>乗0ガAAA</v>
      </c>
      <c r="B1172" s="61" t="s">
        <v>1355</v>
      </c>
      <c r="C1172" s="61" t="s">
        <v>1356</v>
      </c>
      <c r="D1172" s="61" t="s">
        <v>318</v>
      </c>
      <c r="E1172" s="61" t="s">
        <v>811</v>
      </c>
      <c r="F1172" s="61">
        <v>2.5000000000000001E-2</v>
      </c>
      <c r="G1172" s="61">
        <v>0</v>
      </c>
      <c r="H1172" s="61">
        <v>2.3199999999999998</v>
      </c>
      <c r="I1172" s="3" t="s">
        <v>1145</v>
      </c>
      <c r="J1172" s="198"/>
    </row>
    <row r="1173" spans="1:10">
      <c r="A1173" s="215" t="str">
        <f t="shared" si="16"/>
        <v>乗0ガALA</v>
      </c>
      <c r="B1173" s="61" t="s">
        <v>1355</v>
      </c>
      <c r="C1173" s="61" t="s">
        <v>1356</v>
      </c>
      <c r="D1173" s="61" t="s">
        <v>318</v>
      </c>
      <c r="E1173" s="61" t="s">
        <v>979</v>
      </c>
      <c r="F1173" s="61">
        <v>1.2500000000000001E-2</v>
      </c>
      <c r="G1173" s="61">
        <v>0</v>
      </c>
      <c r="H1173" s="61">
        <v>2.3199999999999998</v>
      </c>
      <c r="I1173" s="3" t="s">
        <v>1147</v>
      </c>
      <c r="J1173" s="198"/>
    </row>
    <row r="1174" spans="1:10">
      <c r="A1174" s="215" t="str">
        <f t="shared" si="16"/>
        <v>乗0ガCAA</v>
      </c>
      <c r="B1174" s="61" t="s">
        <v>1355</v>
      </c>
      <c r="C1174" s="61" t="s">
        <v>1356</v>
      </c>
      <c r="D1174" s="61" t="s">
        <v>318</v>
      </c>
      <c r="E1174" s="61" t="s">
        <v>348</v>
      </c>
      <c r="F1174" s="61">
        <v>2.5000000000000001E-2</v>
      </c>
      <c r="G1174" s="61">
        <v>0</v>
      </c>
      <c r="H1174" s="61">
        <v>2.3199999999999998</v>
      </c>
      <c r="I1174" s="3" t="s">
        <v>1145</v>
      </c>
      <c r="J1174" s="198"/>
    </row>
    <row r="1175" spans="1:10">
      <c r="A1175" s="215" t="str">
        <f t="shared" si="16"/>
        <v>乗0ガCBA</v>
      </c>
      <c r="B1175" s="61" t="s">
        <v>1355</v>
      </c>
      <c r="C1175" s="61" t="s">
        <v>1356</v>
      </c>
      <c r="D1175" s="61" t="s">
        <v>318</v>
      </c>
      <c r="E1175" s="61" t="s">
        <v>137</v>
      </c>
      <c r="F1175" s="61">
        <v>2.5000000000000001E-2</v>
      </c>
      <c r="G1175" s="61">
        <v>0</v>
      </c>
      <c r="H1175" s="61">
        <v>2.3199999999999998</v>
      </c>
      <c r="I1175" s="3" t="s">
        <v>1148</v>
      </c>
      <c r="J1175" s="198"/>
    </row>
    <row r="1176" spans="1:10">
      <c r="A1176" s="215" t="str">
        <f t="shared" si="16"/>
        <v>乗0ガCLA</v>
      </c>
      <c r="B1176" s="61" t="s">
        <v>1355</v>
      </c>
      <c r="C1176" s="61" t="s">
        <v>1356</v>
      </c>
      <c r="D1176" s="61" t="s">
        <v>318</v>
      </c>
      <c r="E1176" s="61" t="s">
        <v>982</v>
      </c>
      <c r="F1176" s="61">
        <v>2.5000000000000001E-2</v>
      </c>
      <c r="G1176" s="61">
        <v>0</v>
      </c>
      <c r="H1176" s="61">
        <v>2.3199999999999998</v>
      </c>
      <c r="I1176" s="3" t="s">
        <v>1147</v>
      </c>
      <c r="J1176" s="198"/>
    </row>
    <row r="1177" spans="1:10">
      <c r="A1177" s="215" t="str">
        <f t="shared" si="16"/>
        <v>乗0ガDAA</v>
      </c>
      <c r="B1177" s="61" t="s">
        <v>1355</v>
      </c>
      <c r="C1177" s="61" t="s">
        <v>1356</v>
      </c>
      <c r="D1177" s="61" t="s">
        <v>318</v>
      </c>
      <c r="E1177" s="61" t="s">
        <v>138</v>
      </c>
      <c r="F1177" s="61">
        <v>1.2500000000000001E-2</v>
      </c>
      <c r="G1177" s="61">
        <v>0</v>
      </c>
      <c r="H1177" s="61">
        <v>2.3199999999999998</v>
      </c>
      <c r="I1177" s="3" t="s">
        <v>1145</v>
      </c>
      <c r="J1177" s="198"/>
    </row>
    <row r="1178" spans="1:10">
      <c r="A1178" s="215" t="str">
        <f t="shared" si="16"/>
        <v>乗0ガDBA</v>
      </c>
      <c r="B1178" s="61" t="s">
        <v>1355</v>
      </c>
      <c r="C1178" s="61" t="s">
        <v>1356</v>
      </c>
      <c r="D1178" s="61" t="s">
        <v>318</v>
      </c>
      <c r="E1178" s="61" t="s">
        <v>139</v>
      </c>
      <c r="F1178" s="61">
        <v>1.2500000000000001E-2</v>
      </c>
      <c r="G1178" s="61">
        <v>0</v>
      </c>
      <c r="H1178" s="61">
        <v>2.3199999999999998</v>
      </c>
      <c r="I1178" s="3" t="s">
        <v>995</v>
      </c>
      <c r="J1178" s="198"/>
    </row>
    <row r="1179" spans="1:10">
      <c r="A1179" s="215" t="str">
        <f t="shared" si="16"/>
        <v>乗0ガDLA</v>
      </c>
      <c r="B1179" s="61" t="s">
        <v>1355</v>
      </c>
      <c r="C1179" s="61" t="s">
        <v>1356</v>
      </c>
      <c r="D1179" s="61" t="s">
        <v>318</v>
      </c>
      <c r="E1179" s="61" t="s">
        <v>985</v>
      </c>
      <c r="F1179" s="61">
        <v>1.2500000000000001E-2</v>
      </c>
      <c r="G1179" s="61">
        <v>0</v>
      </c>
      <c r="H1179" s="61">
        <v>2.3199999999999998</v>
      </c>
      <c r="I1179" s="3" t="s">
        <v>1147</v>
      </c>
      <c r="J1179" s="198"/>
    </row>
    <row r="1180" spans="1:10">
      <c r="A1180" s="215" t="str">
        <f t="shared" si="16"/>
        <v>乗0ガLBA</v>
      </c>
      <c r="B1180" s="61" t="s">
        <v>1355</v>
      </c>
      <c r="C1180" s="61" t="s">
        <v>1356</v>
      </c>
      <c r="D1180" s="61" t="s">
        <v>697</v>
      </c>
      <c r="E1180" s="61" t="s">
        <v>787</v>
      </c>
      <c r="F1180" s="61">
        <v>0.05</v>
      </c>
      <c r="G1180" s="61">
        <v>0</v>
      </c>
      <c r="H1180" s="61">
        <v>2.3199999999999998</v>
      </c>
      <c r="I1180" s="3" t="s">
        <v>996</v>
      </c>
      <c r="J1180" s="198"/>
    </row>
    <row r="1181" spans="1:10">
      <c r="A1181" s="215" t="str">
        <f t="shared" si="16"/>
        <v>乗0ガLAA</v>
      </c>
      <c r="B1181" s="61" t="s">
        <v>1355</v>
      </c>
      <c r="C1181" s="61" t="s">
        <v>1356</v>
      </c>
      <c r="D1181" s="61" t="s">
        <v>697</v>
      </c>
      <c r="E1181" s="61" t="s">
        <v>788</v>
      </c>
      <c r="F1181" s="61">
        <v>2.5000000000000001E-2</v>
      </c>
      <c r="G1181" s="61">
        <v>0</v>
      </c>
      <c r="H1181" s="61">
        <v>2.3199999999999998</v>
      </c>
      <c r="I1181" s="3" t="s">
        <v>1145</v>
      </c>
      <c r="J1181" s="198"/>
    </row>
    <row r="1182" spans="1:10">
      <c r="A1182" s="215" t="str">
        <f t="shared" si="16"/>
        <v>乗0ガLLA</v>
      </c>
      <c r="B1182" s="61" t="s">
        <v>1355</v>
      </c>
      <c r="C1182" s="61" t="s">
        <v>1356</v>
      </c>
      <c r="D1182" s="61" t="s">
        <v>697</v>
      </c>
      <c r="E1182" s="61" t="s">
        <v>988</v>
      </c>
      <c r="F1182" s="61">
        <v>1.2500000000000001E-2</v>
      </c>
      <c r="G1182" s="61">
        <v>0</v>
      </c>
      <c r="H1182" s="61">
        <v>2.3199999999999998</v>
      </c>
      <c r="I1182" s="3" t="s">
        <v>1147</v>
      </c>
      <c r="J1182" s="198"/>
    </row>
    <row r="1183" spans="1:10">
      <c r="A1183" s="215" t="str">
        <f t="shared" si="16"/>
        <v>乗0ガMBA</v>
      </c>
      <c r="B1183" s="61" t="s">
        <v>1355</v>
      </c>
      <c r="C1183" s="61" t="s">
        <v>1356</v>
      </c>
      <c r="D1183" s="61" t="s">
        <v>697</v>
      </c>
      <c r="E1183" s="61" t="s">
        <v>789</v>
      </c>
      <c r="F1183" s="61">
        <v>2.5000000000000001E-2</v>
      </c>
      <c r="G1183" s="61">
        <v>0</v>
      </c>
      <c r="H1183" s="61">
        <v>2.3199999999999998</v>
      </c>
      <c r="I1183" s="3" t="s">
        <v>1148</v>
      </c>
      <c r="J1183" s="198"/>
    </row>
    <row r="1184" spans="1:10">
      <c r="A1184" s="215" t="str">
        <f t="shared" si="16"/>
        <v>乗0ガMAA</v>
      </c>
      <c r="B1184" s="61" t="s">
        <v>1355</v>
      </c>
      <c r="C1184" s="61" t="s">
        <v>1356</v>
      </c>
      <c r="D1184" s="61" t="s">
        <v>697</v>
      </c>
      <c r="E1184" s="61" t="s">
        <v>790</v>
      </c>
      <c r="F1184" s="61">
        <v>2.5000000000000001E-2</v>
      </c>
      <c r="G1184" s="61">
        <v>0</v>
      </c>
      <c r="H1184" s="61">
        <v>2.3199999999999998</v>
      </c>
      <c r="I1184" s="3" t="s">
        <v>1145</v>
      </c>
      <c r="J1184" s="198"/>
    </row>
    <row r="1185" spans="1:10">
      <c r="A1185" s="215" t="str">
        <f t="shared" si="16"/>
        <v>乗0ガMLA</v>
      </c>
      <c r="B1185" s="61" t="s">
        <v>1355</v>
      </c>
      <c r="C1185" s="61" t="s">
        <v>1356</v>
      </c>
      <c r="D1185" s="61" t="s">
        <v>697</v>
      </c>
      <c r="E1185" s="61" t="s">
        <v>989</v>
      </c>
      <c r="F1185" s="61">
        <v>2.5000000000000001E-2</v>
      </c>
      <c r="G1185" s="61">
        <v>0</v>
      </c>
      <c r="H1185" s="61">
        <v>2.3199999999999998</v>
      </c>
      <c r="I1185" s="3" t="s">
        <v>1147</v>
      </c>
      <c r="J1185" s="198"/>
    </row>
    <row r="1186" spans="1:10">
      <c r="A1186" s="215" t="str">
        <f t="shared" si="16"/>
        <v>乗0ガRBA</v>
      </c>
      <c r="B1186" s="61" t="s">
        <v>1355</v>
      </c>
      <c r="C1186" s="61" t="s">
        <v>1356</v>
      </c>
      <c r="D1186" s="61" t="s">
        <v>697</v>
      </c>
      <c r="E1186" s="61" t="s">
        <v>791</v>
      </c>
      <c r="F1186" s="61">
        <v>2.5000000000000001E-2</v>
      </c>
      <c r="G1186" s="61">
        <v>0</v>
      </c>
      <c r="H1186" s="61">
        <v>2.3199999999999998</v>
      </c>
      <c r="I1186" s="3" t="s">
        <v>995</v>
      </c>
      <c r="J1186" s="198"/>
    </row>
    <row r="1187" spans="1:10">
      <c r="A1187" s="215" t="str">
        <f t="shared" si="16"/>
        <v>乗0ガRAA</v>
      </c>
      <c r="B1187" s="61" t="s">
        <v>1355</v>
      </c>
      <c r="C1187" s="61" t="s">
        <v>1356</v>
      </c>
      <c r="D1187" s="61" t="s">
        <v>697</v>
      </c>
      <c r="E1187" s="61" t="s">
        <v>792</v>
      </c>
      <c r="F1187" s="61">
        <v>2.5000000000000001E-2</v>
      </c>
      <c r="G1187" s="61">
        <v>0</v>
      </c>
      <c r="H1187" s="61">
        <v>2.3199999999999998</v>
      </c>
      <c r="I1187" s="3" t="s">
        <v>1145</v>
      </c>
      <c r="J1187" s="198"/>
    </row>
    <row r="1188" spans="1:10">
      <c r="A1188" s="215" t="str">
        <f t="shared" si="16"/>
        <v>乗0ガRLA</v>
      </c>
      <c r="B1188" s="61" t="s">
        <v>1355</v>
      </c>
      <c r="C1188" s="61" t="s">
        <v>1356</v>
      </c>
      <c r="D1188" s="61" t="s">
        <v>697</v>
      </c>
      <c r="E1188" s="61" t="s">
        <v>990</v>
      </c>
      <c r="F1188" s="61">
        <v>2.5000000000000001E-2</v>
      </c>
      <c r="G1188" s="61">
        <v>0</v>
      </c>
      <c r="H1188" s="61">
        <v>2.3199999999999998</v>
      </c>
      <c r="I1188" s="3" t="s">
        <v>1147</v>
      </c>
      <c r="J1188" s="198"/>
    </row>
    <row r="1189" spans="1:10">
      <c r="A1189" s="215" t="str">
        <f t="shared" si="16"/>
        <v>乗0ガQBA</v>
      </c>
      <c r="B1189" s="61" t="s">
        <v>1355</v>
      </c>
      <c r="C1189" s="61" t="s">
        <v>1356</v>
      </c>
      <c r="D1189" s="61" t="s">
        <v>697</v>
      </c>
      <c r="E1189" s="61" t="s">
        <v>1028</v>
      </c>
      <c r="F1189" s="61">
        <v>4.4999999999999998E-2</v>
      </c>
      <c r="G1189" s="61">
        <v>0</v>
      </c>
      <c r="H1189" s="61">
        <v>2.3199999999999998</v>
      </c>
      <c r="I1189" s="3" t="s">
        <v>996</v>
      </c>
      <c r="J1189" s="198"/>
    </row>
    <row r="1190" spans="1:10">
      <c r="A1190" s="215" t="str">
        <f t="shared" si="16"/>
        <v>乗0ガQAA</v>
      </c>
      <c r="B1190" s="61" t="s">
        <v>1355</v>
      </c>
      <c r="C1190" s="61" t="s">
        <v>1356</v>
      </c>
      <c r="D1190" s="61" t="s">
        <v>697</v>
      </c>
      <c r="E1190" s="61" t="s">
        <v>1024</v>
      </c>
      <c r="F1190" s="61">
        <v>4.4999999999999998E-2</v>
      </c>
      <c r="G1190" s="61">
        <v>0</v>
      </c>
      <c r="H1190" s="61">
        <v>2.3199999999999998</v>
      </c>
      <c r="I1190" s="3" t="s">
        <v>1145</v>
      </c>
      <c r="J1190" s="198"/>
    </row>
    <row r="1191" spans="1:10">
      <c r="A1191" s="215" t="str">
        <f t="shared" si="16"/>
        <v>乗0ガQLA</v>
      </c>
      <c r="B1191" s="61" t="s">
        <v>1355</v>
      </c>
      <c r="C1191" s="61" t="s">
        <v>1356</v>
      </c>
      <c r="D1191" s="61" t="s">
        <v>697</v>
      </c>
      <c r="E1191" s="61" t="s">
        <v>1058</v>
      </c>
      <c r="F1191" s="61">
        <v>4.4999999999999998E-2</v>
      </c>
      <c r="G1191" s="61">
        <v>0</v>
      </c>
      <c r="H1191" s="61">
        <v>2.3199999999999998</v>
      </c>
      <c r="I1191" s="3" t="s">
        <v>1147</v>
      </c>
      <c r="J1191" s="198"/>
    </row>
    <row r="1192" spans="1:10">
      <c r="A1192" s="215" t="str">
        <f t="shared" si="16"/>
        <v>乗0ガ3BA</v>
      </c>
      <c r="B1192" s="61" t="s">
        <v>1355</v>
      </c>
      <c r="C1192" s="61" t="s">
        <v>1356</v>
      </c>
      <c r="D1192" s="61" t="s">
        <v>1155</v>
      </c>
      <c r="E1192" s="61" t="s">
        <v>1357</v>
      </c>
      <c r="F1192" s="61">
        <v>0.05</v>
      </c>
      <c r="G1192" s="61">
        <v>0</v>
      </c>
      <c r="H1192" s="61">
        <v>2.3199999999999998</v>
      </c>
      <c r="I1192" s="3" t="s">
        <v>996</v>
      </c>
      <c r="J1192" s="198"/>
    </row>
    <row r="1193" spans="1:10">
      <c r="A1193" s="215" t="str">
        <f t="shared" si="16"/>
        <v>乗0ガ3AA</v>
      </c>
      <c r="B1193" s="61" t="s">
        <v>1355</v>
      </c>
      <c r="C1193" s="61" t="s">
        <v>1356</v>
      </c>
      <c r="D1193" s="61" t="s">
        <v>1155</v>
      </c>
      <c r="E1193" s="61" t="s">
        <v>1358</v>
      </c>
      <c r="F1193" s="61">
        <v>2.5000000000000001E-2</v>
      </c>
      <c r="G1193" s="61">
        <v>0</v>
      </c>
      <c r="H1193" s="61">
        <v>2.3199999999999998</v>
      </c>
      <c r="I1193" s="3" t="s">
        <v>1145</v>
      </c>
      <c r="J1193" s="198"/>
    </row>
    <row r="1194" spans="1:10">
      <c r="A1194" s="215" t="str">
        <f t="shared" si="16"/>
        <v>乗0ガ3LA</v>
      </c>
      <c r="B1194" s="61" t="s">
        <v>1355</v>
      </c>
      <c r="C1194" s="61" t="s">
        <v>1356</v>
      </c>
      <c r="D1194" s="61" t="s">
        <v>1155</v>
      </c>
      <c r="E1194" s="61" t="s">
        <v>1359</v>
      </c>
      <c r="F1194" s="61">
        <v>1.2500000000000001E-2</v>
      </c>
      <c r="G1194" s="61">
        <v>0</v>
      </c>
      <c r="H1194" s="61">
        <v>2.3199999999999998</v>
      </c>
      <c r="I1194" s="3" t="s">
        <v>1147</v>
      </c>
      <c r="J1194" s="198"/>
    </row>
    <row r="1195" spans="1:10">
      <c r="A1195" s="215" t="str">
        <f t="shared" si="16"/>
        <v>乗0ガ4BA</v>
      </c>
      <c r="B1195" s="61" t="s">
        <v>1355</v>
      </c>
      <c r="C1195" s="61" t="s">
        <v>1356</v>
      </c>
      <c r="D1195" s="61" t="s">
        <v>1155</v>
      </c>
      <c r="E1195" s="61" t="s">
        <v>1360</v>
      </c>
      <c r="F1195" s="61">
        <v>3.7499999999999999E-2</v>
      </c>
      <c r="G1195" s="61">
        <v>0</v>
      </c>
      <c r="H1195" s="61">
        <v>2.3199999999999998</v>
      </c>
      <c r="I1195" s="3" t="s">
        <v>1148</v>
      </c>
      <c r="J1195" s="198"/>
    </row>
    <row r="1196" spans="1:10">
      <c r="A1196" s="215" t="str">
        <f t="shared" si="16"/>
        <v>乗0ガ4AA</v>
      </c>
      <c r="B1196" s="61" t="s">
        <v>1355</v>
      </c>
      <c r="C1196" s="61" t="s">
        <v>1356</v>
      </c>
      <c r="D1196" s="61" t="s">
        <v>1155</v>
      </c>
      <c r="E1196" s="61" t="s">
        <v>1361</v>
      </c>
      <c r="F1196" s="61">
        <v>3.7499999999999999E-2</v>
      </c>
      <c r="G1196" s="61">
        <v>0</v>
      </c>
      <c r="H1196" s="61">
        <v>2.3199999999999998</v>
      </c>
      <c r="I1196" s="3" t="s">
        <v>1145</v>
      </c>
      <c r="J1196" s="198"/>
    </row>
    <row r="1197" spans="1:10">
      <c r="A1197" s="215" t="str">
        <f t="shared" si="16"/>
        <v>乗0ガ4LA</v>
      </c>
      <c r="B1197" s="61" t="s">
        <v>1355</v>
      </c>
      <c r="C1197" s="61" t="s">
        <v>1356</v>
      </c>
      <c r="D1197" s="61" t="s">
        <v>1155</v>
      </c>
      <c r="E1197" s="61" t="s">
        <v>1362</v>
      </c>
      <c r="F1197" s="61">
        <v>3.7499999999999999E-2</v>
      </c>
      <c r="G1197" s="61">
        <v>0</v>
      </c>
      <c r="H1197" s="61">
        <v>2.3199999999999998</v>
      </c>
      <c r="I1197" s="3" t="s">
        <v>1147</v>
      </c>
      <c r="J1197" s="198"/>
    </row>
    <row r="1198" spans="1:10">
      <c r="A1198" s="215" t="str">
        <f t="shared" si="16"/>
        <v>乗0ガ5BA</v>
      </c>
      <c r="B1198" s="61" t="s">
        <v>1355</v>
      </c>
      <c r="C1198" s="61" t="s">
        <v>1356</v>
      </c>
      <c r="D1198" s="61" t="s">
        <v>1155</v>
      </c>
      <c r="E1198" s="61" t="s">
        <v>1363</v>
      </c>
      <c r="F1198" s="61">
        <v>2.5000000000000001E-2</v>
      </c>
      <c r="G1198" s="61">
        <v>0</v>
      </c>
      <c r="H1198" s="61">
        <v>2.3199999999999998</v>
      </c>
      <c r="I1198" s="3" t="s">
        <v>995</v>
      </c>
      <c r="J1198" s="198"/>
    </row>
    <row r="1199" spans="1:10">
      <c r="A1199" s="215" t="str">
        <f t="shared" si="16"/>
        <v>乗0ガ5AA</v>
      </c>
      <c r="B1199" s="61" t="s">
        <v>1355</v>
      </c>
      <c r="C1199" s="61" t="s">
        <v>1356</v>
      </c>
      <c r="D1199" s="61" t="s">
        <v>1155</v>
      </c>
      <c r="E1199" s="61" t="s">
        <v>1364</v>
      </c>
      <c r="F1199" s="61">
        <v>2.5000000000000001E-2</v>
      </c>
      <c r="G1199" s="61">
        <v>0</v>
      </c>
      <c r="H1199" s="61">
        <v>2.3199999999999998</v>
      </c>
      <c r="I1199" s="3" t="s">
        <v>1145</v>
      </c>
      <c r="J1199" s="198"/>
    </row>
    <row r="1200" spans="1:10">
      <c r="A1200" s="215" t="str">
        <f t="shared" si="16"/>
        <v>乗0ガ5LA</v>
      </c>
      <c r="B1200" s="61" t="s">
        <v>1355</v>
      </c>
      <c r="C1200" s="61" t="s">
        <v>1356</v>
      </c>
      <c r="D1200" s="61" t="s">
        <v>1155</v>
      </c>
      <c r="E1200" s="61" t="s">
        <v>1365</v>
      </c>
      <c r="F1200" s="61">
        <v>2.5000000000000001E-2</v>
      </c>
      <c r="G1200" s="61">
        <v>0</v>
      </c>
      <c r="H1200" s="61">
        <v>2.3199999999999998</v>
      </c>
      <c r="I1200" s="3" t="s">
        <v>1147</v>
      </c>
      <c r="J1200" s="198"/>
    </row>
    <row r="1201" spans="1:10">
      <c r="A1201" s="215" t="str">
        <f t="shared" si="16"/>
        <v>乗0ガ6BA</v>
      </c>
      <c r="B1201" s="61" t="s">
        <v>1355</v>
      </c>
      <c r="C1201" s="61" t="s">
        <v>1356</v>
      </c>
      <c r="D1201" s="61" t="s">
        <v>1155</v>
      </c>
      <c r="E1201" s="61" t="s">
        <v>1366</v>
      </c>
      <c r="F1201" s="61">
        <v>1.2500000000000001E-2</v>
      </c>
      <c r="G1201" s="61">
        <v>0</v>
      </c>
      <c r="H1201" s="61">
        <v>2.3199999999999998</v>
      </c>
      <c r="I1201" s="3" t="s">
        <v>1166</v>
      </c>
      <c r="J1201" s="198"/>
    </row>
    <row r="1202" spans="1:10">
      <c r="A1202" s="215" t="str">
        <f t="shared" si="16"/>
        <v>乗0ガ6AA</v>
      </c>
      <c r="B1202" s="61" t="s">
        <v>1355</v>
      </c>
      <c r="C1202" s="61" t="s">
        <v>1356</v>
      </c>
      <c r="D1202" s="61" t="s">
        <v>1155</v>
      </c>
      <c r="E1202" s="61" t="s">
        <v>1367</v>
      </c>
      <c r="F1202" s="61">
        <v>1.2500000000000001E-2</v>
      </c>
      <c r="G1202" s="61">
        <v>0</v>
      </c>
      <c r="H1202" s="61">
        <v>2.3199999999999998</v>
      </c>
      <c r="I1202" s="3" t="s">
        <v>1145</v>
      </c>
      <c r="J1202" s="198"/>
    </row>
    <row r="1203" spans="1:10">
      <c r="A1203" s="215" t="str">
        <f t="shared" si="16"/>
        <v>乗0ガ6LA</v>
      </c>
      <c r="B1203" s="61" t="s">
        <v>1355</v>
      </c>
      <c r="C1203" s="61" t="s">
        <v>1356</v>
      </c>
      <c r="D1203" s="61" t="s">
        <v>1155</v>
      </c>
      <c r="E1203" s="61" t="s">
        <v>1368</v>
      </c>
      <c r="F1203" s="61">
        <v>1.2500000000000001E-2</v>
      </c>
      <c r="G1203" s="61">
        <v>0</v>
      </c>
      <c r="H1203" s="61">
        <v>2.3199999999999998</v>
      </c>
      <c r="I1203" s="3" t="s">
        <v>1147</v>
      </c>
      <c r="J1203" s="198"/>
    </row>
    <row r="1204" spans="1:10">
      <c r="A1204" s="316" t="str">
        <f t="shared" si="16"/>
        <v>乗0ガBAA</v>
      </c>
      <c r="B1204" s="61" t="s">
        <v>1657</v>
      </c>
      <c r="C1204" s="61" t="s">
        <v>1658</v>
      </c>
      <c r="D1204" s="61" t="s">
        <v>318</v>
      </c>
      <c r="E1204" s="61" t="s">
        <v>1659</v>
      </c>
      <c r="F1204" s="61">
        <v>3.7499999999999999E-2</v>
      </c>
      <c r="G1204" s="61">
        <v>0</v>
      </c>
      <c r="H1204" s="61">
        <v>2.3199999999999998</v>
      </c>
      <c r="I1204" s="3" t="s">
        <v>1145</v>
      </c>
      <c r="J1204" s="198"/>
    </row>
    <row r="1205" spans="1:10">
      <c r="A1205" s="316" t="str">
        <f t="shared" si="16"/>
        <v>乗0ガBBA</v>
      </c>
      <c r="B1205" s="61" t="s">
        <v>1657</v>
      </c>
      <c r="C1205" s="61" t="s">
        <v>1658</v>
      </c>
      <c r="D1205" s="61" t="s">
        <v>318</v>
      </c>
      <c r="E1205" s="61" t="s">
        <v>1660</v>
      </c>
      <c r="F1205" s="61">
        <v>3.7499999999999999E-2</v>
      </c>
      <c r="G1205" s="61">
        <v>0</v>
      </c>
      <c r="H1205" s="61">
        <v>2.3199999999999998</v>
      </c>
      <c r="I1205" s="3" t="s">
        <v>996</v>
      </c>
      <c r="J1205" s="198"/>
    </row>
    <row r="1206" spans="1:10">
      <c r="A1206" s="316" t="str">
        <f t="shared" si="16"/>
        <v>乗0ガNAB</v>
      </c>
      <c r="B1206" s="61" t="s">
        <v>1657</v>
      </c>
      <c r="C1206" s="61" t="s">
        <v>1658</v>
      </c>
      <c r="D1206" s="61" t="s">
        <v>318</v>
      </c>
      <c r="E1206" s="61" t="s">
        <v>1661</v>
      </c>
      <c r="F1206" s="61">
        <v>4.4999999999999998E-2</v>
      </c>
      <c r="G1206" s="61">
        <v>0</v>
      </c>
      <c r="H1206" s="61">
        <v>2.3199999999999998</v>
      </c>
      <c r="I1206" s="3" t="s">
        <v>1145</v>
      </c>
      <c r="J1206" s="198"/>
    </row>
    <row r="1207" spans="1:10">
      <c r="A1207" s="316" t="str">
        <f t="shared" si="16"/>
        <v>乗0ガNBB</v>
      </c>
      <c r="B1207" s="61" t="s">
        <v>1657</v>
      </c>
      <c r="C1207" s="61" t="s">
        <v>1658</v>
      </c>
      <c r="D1207" s="61" t="s">
        <v>318</v>
      </c>
      <c r="E1207" s="61" t="s">
        <v>1662</v>
      </c>
      <c r="F1207" s="61">
        <v>4.4999999999999998E-2</v>
      </c>
      <c r="G1207" s="61">
        <v>0</v>
      </c>
      <c r="H1207" s="61">
        <v>2.3199999999999998</v>
      </c>
      <c r="I1207" s="3" t="s">
        <v>996</v>
      </c>
      <c r="J1207" s="198"/>
    </row>
    <row r="1208" spans="1:10">
      <c r="A1208" s="215" t="str">
        <f t="shared" si="16"/>
        <v>乗0L-</v>
      </c>
      <c r="B1208" s="61" t="s">
        <v>1355</v>
      </c>
      <c r="C1208" s="61" t="s">
        <v>1369</v>
      </c>
      <c r="D1208" s="61" t="s">
        <v>208</v>
      </c>
      <c r="E1208" s="61" t="s">
        <v>209</v>
      </c>
      <c r="F1208" s="61">
        <v>2.1800000000000002</v>
      </c>
      <c r="G1208" s="61">
        <v>0</v>
      </c>
      <c r="H1208" s="61">
        <v>3</v>
      </c>
      <c r="I1208" s="3" t="s">
        <v>996</v>
      </c>
      <c r="J1208" s="198"/>
    </row>
    <row r="1209" spans="1:10">
      <c r="A1209" s="215" t="str">
        <f t="shared" si="16"/>
        <v>乗0LA</v>
      </c>
      <c r="B1209" s="61" t="s">
        <v>1355</v>
      </c>
      <c r="C1209" s="61" t="s">
        <v>1369</v>
      </c>
      <c r="D1209" s="61" t="s">
        <v>211</v>
      </c>
      <c r="E1209" s="61" t="s">
        <v>428</v>
      </c>
      <c r="F1209" s="61">
        <v>1.2</v>
      </c>
      <c r="G1209" s="61">
        <v>0</v>
      </c>
      <c r="H1209" s="61">
        <v>3</v>
      </c>
      <c r="I1209" s="3" t="s">
        <v>996</v>
      </c>
      <c r="J1209" s="198"/>
    </row>
    <row r="1210" spans="1:10">
      <c r="A1210" s="215" t="str">
        <f t="shared" si="16"/>
        <v>乗0LB</v>
      </c>
      <c r="B1210" s="61" t="s">
        <v>1355</v>
      </c>
      <c r="C1210" s="61" t="s">
        <v>1369</v>
      </c>
      <c r="D1210" s="61" t="s">
        <v>430</v>
      </c>
      <c r="E1210" s="61" t="s">
        <v>442</v>
      </c>
      <c r="F1210" s="61">
        <v>0.6</v>
      </c>
      <c r="G1210" s="61">
        <v>0</v>
      </c>
      <c r="H1210" s="61">
        <v>3</v>
      </c>
      <c r="I1210" s="3" t="s">
        <v>996</v>
      </c>
      <c r="J1210" s="198"/>
    </row>
    <row r="1211" spans="1:10">
      <c r="A1211" s="215" t="str">
        <f t="shared" si="16"/>
        <v>乗0LC</v>
      </c>
      <c r="B1211" s="61" t="s">
        <v>1355</v>
      </c>
      <c r="C1211" s="61" t="s">
        <v>1369</v>
      </c>
      <c r="D1211" s="61" t="s">
        <v>430</v>
      </c>
      <c r="E1211" s="61" t="s">
        <v>443</v>
      </c>
      <c r="F1211" s="61">
        <v>0.6</v>
      </c>
      <c r="G1211" s="61">
        <v>0</v>
      </c>
      <c r="H1211" s="61">
        <v>3</v>
      </c>
      <c r="I1211" s="3" t="s">
        <v>996</v>
      </c>
      <c r="J1211" s="198"/>
    </row>
    <row r="1212" spans="1:10">
      <c r="A1212" s="215" t="str">
        <f t="shared" si="16"/>
        <v>乗0LE</v>
      </c>
      <c r="B1212" s="61" t="s">
        <v>1355</v>
      </c>
      <c r="C1212" s="61" t="s">
        <v>1369</v>
      </c>
      <c r="D1212" s="61" t="s">
        <v>434</v>
      </c>
      <c r="E1212" s="61" t="s">
        <v>444</v>
      </c>
      <c r="F1212" s="61">
        <v>0.25</v>
      </c>
      <c r="G1212" s="61">
        <v>0</v>
      </c>
      <c r="H1212" s="61">
        <v>3</v>
      </c>
      <c r="I1212" s="3" t="s">
        <v>996</v>
      </c>
      <c r="J1212" s="198"/>
    </row>
    <row r="1213" spans="1:10">
      <c r="A1213" s="215" t="str">
        <f t="shared" si="16"/>
        <v>乗0LGF</v>
      </c>
      <c r="B1213" s="61" t="s">
        <v>1355</v>
      </c>
      <c r="C1213" s="61" t="s">
        <v>1369</v>
      </c>
      <c r="D1213" s="61" t="s">
        <v>434</v>
      </c>
      <c r="E1213" s="61" t="s">
        <v>449</v>
      </c>
      <c r="F1213" s="61">
        <v>0.25</v>
      </c>
      <c r="G1213" s="61">
        <v>0</v>
      </c>
      <c r="H1213" s="61">
        <v>3</v>
      </c>
      <c r="I1213" s="3" t="s">
        <v>996</v>
      </c>
      <c r="J1213" s="198"/>
    </row>
    <row r="1214" spans="1:10">
      <c r="A1214" s="215" t="str">
        <f t="shared" si="16"/>
        <v>乗0LHK</v>
      </c>
      <c r="B1214" s="61" t="s">
        <v>1355</v>
      </c>
      <c r="C1214" s="61" t="s">
        <v>1369</v>
      </c>
      <c r="D1214" s="61" t="s">
        <v>434</v>
      </c>
      <c r="E1214" s="61" t="s">
        <v>457</v>
      </c>
      <c r="F1214" s="61">
        <v>0.125</v>
      </c>
      <c r="G1214" s="61">
        <v>0</v>
      </c>
      <c r="H1214" s="61">
        <v>3</v>
      </c>
      <c r="I1214" s="3" t="s">
        <v>1145</v>
      </c>
      <c r="J1214" s="198"/>
    </row>
    <row r="1215" spans="1:10">
      <c r="A1215" s="215" t="str">
        <f t="shared" si="16"/>
        <v>乗0LGH</v>
      </c>
      <c r="B1215" s="61" t="s">
        <v>1355</v>
      </c>
      <c r="C1215" s="61" t="s">
        <v>1369</v>
      </c>
      <c r="D1215" s="61" t="s">
        <v>408</v>
      </c>
      <c r="E1215" s="219" t="s">
        <v>451</v>
      </c>
      <c r="F1215" s="61">
        <v>0.08</v>
      </c>
      <c r="G1215" s="61">
        <v>0</v>
      </c>
      <c r="H1215" s="61">
        <v>3</v>
      </c>
      <c r="I1215" s="3" t="s">
        <v>996</v>
      </c>
      <c r="J1215" s="198"/>
    </row>
    <row r="1216" spans="1:10">
      <c r="A1216" s="215" t="str">
        <f t="shared" si="16"/>
        <v>乗0LHN</v>
      </c>
      <c r="B1216" s="61" t="s">
        <v>1355</v>
      </c>
      <c r="C1216" s="61" t="s">
        <v>1369</v>
      </c>
      <c r="D1216" s="61" t="s">
        <v>408</v>
      </c>
      <c r="E1216" s="219" t="s">
        <v>459</v>
      </c>
      <c r="F1216" s="61">
        <v>0.04</v>
      </c>
      <c r="G1216" s="61">
        <v>0</v>
      </c>
      <c r="H1216" s="61">
        <v>3</v>
      </c>
      <c r="I1216" s="3" t="s">
        <v>1145</v>
      </c>
      <c r="J1216" s="198"/>
    </row>
    <row r="1217" spans="1:10">
      <c r="A1217" s="215" t="str">
        <f t="shared" si="16"/>
        <v>乗0LTA</v>
      </c>
      <c r="B1217" s="61" t="s">
        <v>1355</v>
      </c>
      <c r="C1217" s="61" t="s">
        <v>1369</v>
      </c>
      <c r="D1217" s="61" t="s">
        <v>408</v>
      </c>
      <c r="E1217" s="61" t="s">
        <v>473</v>
      </c>
      <c r="F1217" s="61">
        <v>0.06</v>
      </c>
      <c r="G1217" s="61">
        <v>0</v>
      </c>
      <c r="H1217" s="61">
        <v>3</v>
      </c>
      <c r="I1217" s="3" t="s">
        <v>996</v>
      </c>
      <c r="J1217" s="198"/>
    </row>
    <row r="1218" spans="1:10">
      <c r="A1218" s="215" t="str">
        <f t="shared" si="16"/>
        <v>乗0LXA</v>
      </c>
      <c r="B1218" s="61" t="s">
        <v>1355</v>
      </c>
      <c r="C1218" s="61" t="s">
        <v>1369</v>
      </c>
      <c r="D1218" s="61" t="s">
        <v>408</v>
      </c>
      <c r="E1218" s="61" t="s">
        <v>487</v>
      </c>
      <c r="F1218" s="61">
        <v>0.06</v>
      </c>
      <c r="G1218" s="61">
        <v>0</v>
      </c>
      <c r="H1218" s="61">
        <v>3</v>
      </c>
      <c r="I1218" s="3" t="s">
        <v>1145</v>
      </c>
      <c r="J1218" s="198"/>
    </row>
    <row r="1219" spans="1:10">
      <c r="A1219" s="215" t="str">
        <f t="shared" si="16"/>
        <v>乗0LLA</v>
      </c>
      <c r="B1219" s="61" t="s">
        <v>1355</v>
      </c>
      <c r="C1219" s="61" t="s">
        <v>1369</v>
      </c>
      <c r="D1219" s="61" t="s">
        <v>408</v>
      </c>
      <c r="E1219" s="61" t="s">
        <v>465</v>
      </c>
      <c r="F1219" s="61">
        <v>0.04</v>
      </c>
      <c r="G1219" s="61">
        <v>0</v>
      </c>
      <c r="H1219" s="61">
        <v>3</v>
      </c>
      <c r="I1219" s="3" t="s">
        <v>996</v>
      </c>
      <c r="J1219" s="198"/>
    </row>
    <row r="1220" spans="1:10">
      <c r="A1220" s="215" t="str">
        <f t="shared" si="16"/>
        <v>乗0LYA</v>
      </c>
      <c r="B1220" s="61" t="s">
        <v>1355</v>
      </c>
      <c r="C1220" s="61" t="s">
        <v>1369</v>
      </c>
      <c r="D1220" s="61" t="s">
        <v>408</v>
      </c>
      <c r="E1220" s="61" t="s">
        <v>491</v>
      </c>
      <c r="F1220" s="61">
        <v>0.04</v>
      </c>
      <c r="G1220" s="61">
        <v>0</v>
      </c>
      <c r="H1220" s="61">
        <v>3</v>
      </c>
      <c r="I1220" s="3" t="s">
        <v>1145</v>
      </c>
      <c r="J1220" s="198"/>
    </row>
    <row r="1221" spans="1:10">
      <c r="A1221" s="215" t="str">
        <f t="shared" si="16"/>
        <v>乗0LUA</v>
      </c>
      <c r="B1221" s="61" t="s">
        <v>1355</v>
      </c>
      <c r="C1221" s="61" t="s">
        <v>1369</v>
      </c>
      <c r="D1221" s="61" t="s">
        <v>408</v>
      </c>
      <c r="E1221" s="61" t="s">
        <v>480</v>
      </c>
      <c r="F1221" s="61">
        <v>0.02</v>
      </c>
      <c r="G1221" s="61">
        <v>0</v>
      </c>
      <c r="H1221" s="61">
        <v>3</v>
      </c>
      <c r="I1221" s="3" t="s">
        <v>996</v>
      </c>
      <c r="J1221" s="198"/>
    </row>
    <row r="1222" spans="1:10">
      <c r="A1222" s="215" t="str">
        <f t="shared" si="16"/>
        <v>乗0LZA</v>
      </c>
      <c r="B1222" s="61" t="s">
        <v>1355</v>
      </c>
      <c r="C1222" s="61" t="s">
        <v>1369</v>
      </c>
      <c r="D1222" s="61" t="s">
        <v>408</v>
      </c>
      <c r="E1222" s="61" t="s">
        <v>495</v>
      </c>
      <c r="F1222" s="61">
        <v>0.02</v>
      </c>
      <c r="G1222" s="61">
        <v>0</v>
      </c>
      <c r="H1222" s="61">
        <v>3</v>
      </c>
      <c r="I1222" s="3" t="s">
        <v>1145</v>
      </c>
      <c r="J1222" s="198"/>
    </row>
    <row r="1223" spans="1:10">
      <c r="A1223" s="215" t="str">
        <f t="shared" si="16"/>
        <v>乗0LABA</v>
      </c>
      <c r="B1223" s="61" t="s">
        <v>1355</v>
      </c>
      <c r="C1223" s="61" t="s">
        <v>1369</v>
      </c>
      <c r="D1223" s="61" t="s">
        <v>318</v>
      </c>
      <c r="E1223" s="61" t="s">
        <v>815</v>
      </c>
      <c r="F1223" s="61">
        <v>0.05</v>
      </c>
      <c r="G1223" s="61">
        <v>0</v>
      </c>
      <c r="H1223" s="61">
        <v>3</v>
      </c>
      <c r="I1223" s="3" t="s">
        <v>996</v>
      </c>
      <c r="J1223" s="198"/>
    </row>
    <row r="1224" spans="1:10">
      <c r="A1224" s="215" t="str">
        <f t="shared" si="16"/>
        <v>乗0LAAA</v>
      </c>
      <c r="B1224" s="61" t="s">
        <v>1355</v>
      </c>
      <c r="C1224" s="61" t="s">
        <v>1369</v>
      </c>
      <c r="D1224" s="61" t="s">
        <v>318</v>
      </c>
      <c r="E1224" s="61" t="s">
        <v>811</v>
      </c>
      <c r="F1224" s="61">
        <v>2.5000000000000001E-2</v>
      </c>
      <c r="G1224" s="61">
        <v>0</v>
      </c>
      <c r="H1224" s="61">
        <v>3</v>
      </c>
      <c r="I1224" s="3" t="s">
        <v>1145</v>
      </c>
      <c r="J1224" s="198"/>
    </row>
    <row r="1225" spans="1:10">
      <c r="A1225" s="215" t="str">
        <f t="shared" si="16"/>
        <v>乗0LALA</v>
      </c>
      <c r="B1225" s="61" t="s">
        <v>1355</v>
      </c>
      <c r="C1225" s="61" t="s">
        <v>1369</v>
      </c>
      <c r="D1225" s="61" t="s">
        <v>318</v>
      </c>
      <c r="E1225" s="61" t="s">
        <v>979</v>
      </c>
      <c r="F1225" s="61">
        <v>1.2500000000000001E-2</v>
      </c>
      <c r="G1225" s="61">
        <v>0</v>
      </c>
      <c r="H1225" s="61">
        <v>3</v>
      </c>
      <c r="I1225" s="3" t="s">
        <v>1147</v>
      </c>
      <c r="J1225" s="198"/>
    </row>
    <row r="1226" spans="1:10">
      <c r="A1226" s="215" t="str">
        <f t="shared" si="16"/>
        <v>乗0LCAA</v>
      </c>
      <c r="B1226" s="61" t="s">
        <v>1355</v>
      </c>
      <c r="C1226" s="61" t="s">
        <v>1369</v>
      </c>
      <c r="D1226" s="61" t="s">
        <v>318</v>
      </c>
      <c r="E1226" s="61" t="s">
        <v>348</v>
      </c>
      <c r="F1226" s="61">
        <v>2.5000000000000001E-2</v>
      </c>
      <c r="G1226" s="61">
        <v>0</v>
      </c>
      <c r="H1226" s="61">
        <v>3</v>
      </c>
      <c r="I1226" s="3" t="s">
        <v>1145</v>
      </c>
      <c r="J1226" s="198"/>
    </row>
    <row r="1227" spans="1:10">
      <c r="A1227" s="215" t="str">
        <f t="shared" si="16"/>
        <v>乗0LCBA</v>
      </c>
      <c r="B1227" s="61" t="s">
        <v>1355</v>
      </c>
      <c r="C1227" s="61" t="s">
        <v>1369</v>
      </c>
      <c r="D1227" s="61" t="s">
        <v>318</v>
      </c>
      <c r="E1227" s="61" t="s">
        <v>137</v>
      </c>
      <c r="F1227" s="61">
        <v>2.5000000000000001E-2</v>
      </c>
      <c r="G1227" s="61">
        <v>0</v>
      </c>
      <c r="H1227" s="61">
        <v>3</v>
      </c>
      <c r="I1227" s="3" t="s">
        <v>1148</v>
      </c>
      <c r="J1227" s="198"/>
    </row>
    <row r="1228" spans="1:10">
      <c r="A1228" s="215" t="str">
        <f t="shared" si="16"/>
        <v>乗0LCLA</v>
      </c>
      <c r="B1228" s="61" t="s">
        <v>1355</v>
      </c>
      <c r="C1228" s="61" t="s">
        <v>1369</v>
      </c>
      <c r="D1228" s="61" t="s">
        <v>318</v>
      </c>
      <c r="E1228" s="61" t="s">
        <v>982</v>
      </c>
      <c r="F1228" s="61">
        <v>2.5000000000000001E-2</v>
      </c>
      <c r="G1228" s="61">
        <v>0</v>
      </c>
      <c r="H1228" s="61">
        <v>3</v>
      </c>
      <c r="I1228" s="3" t="s">
        <v>1147</v>
      </c>
      <c r="J1228" s="198"/>
    </row>
    <row r="1229" spans="1:10">
      <c r="A1229" s="215" t="str">
        <f t="shared" si="16"/>
        <v>乗0LDAA</v>
      </c>
      <c r="B1229" s="61" t="s">
        <v>1355</v>
      </c>
      <c r="C1229" s="61" t="s">
        <v>1369</v>
      </c>
      <c r="D1229" s="61" t="s">
        <v>318</v>
      </c>
      <c r="E1229" s="61" t="s">
        <v>138</v>
      </c>
      <c r="F1229" s="61">
        <v>1.2500000000000001E-2</v>
      </c>
      <c r="G1229" s="61">
        <v>0</v>
      </c>
      <c r="H1229" s="61">
        <v>3</v>
      </c>
      <c r="I1229" s="3" t="s">
        <v>1145</v>
      </c>
      <c r="J1229" s="198"/>
    </row>
    <row r="1230" spans="1:10">
      <c r="A1230" s="215" t="str">
        <f t="shared" ref="A1230:A1297" si="17">CONCATENATE(C1230,E1230)</f>
        <v>乗0LDBA</v>
      </c>
      <c r="B1230" s="61" t="s">
        <v>1355</v>
      </c>
      <c r="C1230" s="61" t="s">
        <v>1369</v>
      </c>
      <c r="D1230" s="61" t="s">
        <v>318</v>
      </c>
      <c r="E1230" s="61" t="s">
        <v>139</v>
      </c>
      <c r="F1230" s="61">
        <v>1.2500000000000001E-2</v>
      </c>
      <c r="G1230" s="61">
        <v>0</v>
      </c>
      <c r="H1230" s="61">
        <v>3</v>
      </c>
      <c r="I1230" s="3" t="s">
        <v>995</v>
      </c>
      <c r="J1230" s="198"/>
    </row>
    <row r="1231" spans="1:10">
      <c r="A1231" s="215" t="str">
        <f t="shared" si="17"/>
        <v>乗0LDLA</v>
      </c>
      <c r="B1231" s="61" t="s">
        <v>1355</v>
      </c>
      <c r="C1231" s="61" t="s">
        <v>1369</v>
      </c>
      <c r="D1231" s="61" t="s">
        <v>318</v>
      </c>
      <c r="E1231" s="61" t="s">
        <v>985</v>
      </c>
      <c r="F1231" s="61">
        <v>1.2500000000000001E-2</v>
      </c>
      <c r="G1231" s="61">
        <v>0</v>
      </c>
      <c r="H1231" s="61">
        <v>3</v>
      </c>
      <c r="I1231" s="3" t="s">
        <v>1147</v>
      </c>
      <c r="J1231" s="198"/>
    </row>
    <row r="1232" spans="1:10">
      <c r="A1232" s="215" t="str">
        <f t="shared" si="17"/>
        <v>乗0LLBA</v>
      </c>
      <c r="B1232" s="61" t="s">
        <v>1355</v>
      </c>
      <c r="C1232" s="61" t="s">
        <v>1369</v>
      </c>
      <c r="D1232" s="61" t="s">
        <v>697</v>
      </c>
      <c r="E1232" s="61" t="s">
        <v>787</v>
      </c>
      <c r="F1232" s="61">
        <v>0.05</v>
      </c>
      <c r="G1232" s="61">
        <v>0</v>
      </c>
      <c r="H1232" s="61">
        <v>3</v>
      </c>
      <c r="I1232" s="3" t="s">
        <v>996</v>
      </c>
      <c r="J1232" s="198"/>
    </row>
    <row r="1233" spans="1:10">
      <c r="A1233" s="215" t="str">
        <f t="shared" si="17"/>
        <v>乗0LLAA</v>
      </c>
      <c r="B1233" s="61" t="s">
        <v>1355</v>
      </c>
      <c r="C1233" s="61" t="s">
        <v>1369</v>
      </c>
      <c r="D1233" s="61" t="s">
        <v>697</v>
      </c>
      <c r="E1233" s="61" t="s">
        <v>788</v>
      </c>
      <c r="F1233" s="61">
        <v>2.5000000000000001E-2</v>
      </c>
      <c r="G1233" s="61">
        <v>0</v>
      </c>
      <c r="H1233" s="61">
        <v>3</v>
      </c>
      <c r="I1233" s="3" t="s">
        <v>1145</v>
      </c>
      <c r="J1233" s="198"/>
    </row>
    <row r="1234" spans="1:10">
      <c r="A1234" s="215" t="str">
        <f t="shared" si="17"/>
        <v>乗0LLLA</v>
      </c>
      <c r="B1234" s="61" t="s">
        <v>1355</v>
      </c>
      <c r="C1234" s="61" t="s">
        <v>1369</v>
      </c>
      <c r="D1234" s="61" t="s">
        <v>697</v>
      </c>
      <c r="E1234" s="61" t="s">
        <v>988</v>
      </c>
      <c r="F1234" s="61">
        <v>1.2500000000000001E-2</v>
      </c>
      <c r="G1234" s="61">
        <v>0</v>
      </c>
      <c r="H1234" s="61">
        <v>3</v>
      </c>
      <c r="I1234" s="3" t="s">
        <v>1147</v>
      </c>
      <c r="J1234" s="198"/>
    </row>
    <row r="1235" spans="1:10">
      <c r="A1235" s="215" t="str">
        <f t="shared" si="17"/>
        <v>乗0LMBA</v>
      </c>
      <c r="B1235" s="61" t="s">
        <v>1355</v>
      </c>
      <c r="C1235" s="61" t="s">
        <v>1369</v>
      </c>
      <c r="D1235" s="61" t="s">
        <v>697</v>
      </c>
      <c r="E1235" s="219" t="s">
        <v>789</v>
      </c>
      <c r="F1235" s="61">
        <v>2.5000000000000001E-2</v>
      </c>
      <c r="G1235" s="61">
        <v>0</v>
      </c>
      <c r="H1235" s="61">
        <v>3</v>
      </c>
      <c r="I1235" s="3" t="s">
        <v>1148</v>
      </c>
      <c r="J1235" s="198"/>
    </row>
    <row r="1236" spans="1:10">
      <c r="A1236" s="215" t="str">
        <f t="shared" si="17"/>
        <v>乗0LMAA</v>
      </c>
      <c r="B1236" s="61" t="s">
        <v>1355</v>
      </c>
      <c r="C1236" s="61" t="s">
        <v>1369</v>
      </c>
      <c r="D1236" s="61" t="s">
        <v>697</v>
      </c>
      <c r="E1236" s="219" t="s">
        <v>790</v>
      </c>
      <c r="F1236" s="61">
        <v>2.5000000000000001E-2</v>
      </c>
      <c r="G1236" s="61">
        <v>0</v>
      </c>
      <c r="H1236" s="61">
        <v>3</v>
      </c>
      <c r="I1236" s="3" t="s">
        <v>1145</v>
      </c>
      <c r="J1236" s="198"/>
    </row>
    <row r="1237" spans="1:10">
      <c r="A1237" s="215" t="str">
        <f t="shared" si="17"/>
        <v>乗0LMLA</v>
      </c>
      <c r="B1237" s="61" t="s">
        <v>1355</v>
      </c>
      <c r="C1237" s="61" t="s">
        <v>1369</v>
      </c>
      <c r="D1237" s="61" t="s">
        <v>697</v>
      </c>
      <c r="E1237" s="61" t="s">
        <v>989</v>
      </c>
      <c r="F1237" s="61">
        <v>2.5000000000000001E-2</v>
      </c>
      <c r="G1237" s="61">
        <v>0</v>
      </c>
      <c r="H1237" s="61">
        <v>3</v>
      </c>
      <c r="I1237" s="3" t="s">
        <v>1147</v>
      </c>
      <c r="J1237" s="198"/>
    </row>
    <row r="1238" spans="1:10">
      <c r="A1238" s="215" t="str">
        <f t="shared" si="17"/>
        <v>乗0LRBA</v>
      </c>
      <c r="B1238" s="61" t="s">
        <v>1355</v>
      </c>
      <c r="C1238" s="61" t="s">
        <v>1369</v>
      </c>
      <c r="D1238" s="61" t="s">
        <v>697</v>
      </c>
      <c r="E1238" s="61" t="s">
        <v>791</v>
      </c>
      <c r="F1238" s="61">
        <v>1.2500000000000001E-2</v>
      </c>
      <c r="G1238" s="61">
        <v>0</v>
      </c>
      <c r="H1238" s="61">
        <v>3</v>
      </c>
      <c r="I1238" s="3" t="s">
        <v>995</v>
      </c>
      <c r="J1238" s="198"/>
    </row>
    <row r="1239" spans="1:10">
      <c r="A1239" s="215" t="str">
        <f t="shared" si="17"/>
        <v>乗0LRAA</v>
      </c>
      <c r="B1239" s="61" t="s">
        <v>1355</v>
      </c>
      <c r="C1239" s="61" t="s">
        <v>1369</v>
      </c>
      <c r="D1239" s="61" t="s">
        <v>697</v>
      </c>
      <c r="E1239" s="61" t="s">
        <v>792</v>
      </c>
      <c r="F1239" s="61">
        <v>1.2500000000000001E-2</v>
      </c>
      <c r="G1239" s="61">
        <v>0</v>
      </c>
      <c r="H1239" s="61">
        <v>3</v>
      </c>
      <c r="I1239" s="3" t="s">
        <v>1145</v>
      </c>
      <c r="J1239" s="198"/>
    </row>
    <row r="1240" spans="1:10">
      <c r="A1240" s="215" t="str">
        <f t="shared" si="17"/>
        <v>乗0LRLA</v>
      </c>
      <c r="B1240" s="61" t="s">
        <v>1355</v>
      </c>
      <c r="C1240" s="61" t="s">
        <v>1369</v>
      </c>
      <c r="D1240" s="61" t="s">
        <v>697</v>
      </c>
      <c r="E1240" s="61" t="s">
        <v>990</v>
      </c>
      <c r="F1240" s="61">
        <v>1.2500000000000001E-2</v>
      </c>
      <c r="G1240" s="61">
        <v>0</v>
      </c>
      <c r="H1240" s="61">
        <v>3</v>
      </c>
      <c r="I1240" s="3" t="s">
        <v>1147</v>
      </c>
      <c r="J1240" s="198"/>
    </row>
    <row r="1241" spans="1:10">
      <c r="A1241" s="215" t="str">
        <f t="shared" si="17"/>
        <v>乗0LQBA</v>
      </c>
      <c r="B1241" s="61" t="s">
        <v>1355</v>
      </c>
      <c r="C1241" s="61" t="s">
        <v>1369</v>
      </c>
      <c r="D1241" s="61" t="s">
        <v>697</v>
      </c>
      <c r="E1241" s="61" t="s">
        <v>1028</v>
      </c>
      <c r="F1241" s="61">
        <v>4.4999999999999998E-2</v>
      </c>
      <c r="G1241" s="61">
        <v>0</v>
      </c>
      <c r="H1241" s="61">
        <v>3</v>
      </c>
      <c r="I1241" s="3" t="s">
        <v>996</v>
      </c>
      <c r="J1241" s="198"/>
    </row>
    <row r="1242" spans="1:10">
      <c r="A1242" s="215" t="str">
        <f t="shared" si="17"/>
        <v>乗0LQAA</v>
      </c>
      <c r="B1242" s="61" t="s">
        <v>1355</v>
      </c>
      <c r="C1242" s="61" t="s">
        <v>1369</v>
      </c>
      <c r="D1242" s="61" t="s">
        <v>697</v>
      </c>
      <c r="E1242" s="61" t="s">
        <v>1024</v>
      </c>
      <c r="F1242" s="61">
        <v>4.4999999999999998E-2</v>
      </c>
      <c r="G1242" s="61">
        <v>0</v>
      </c>
      <c r="H1242" s="61">
        <v>3</v>
      </c>
      <c r="I1242" s="3" t="s">
        <v>1145</v>
      </c>
      <c r="J1242" s="198"/>
    </row>
    <row r="1243" spans="1:10">
      <c r="A1243" s="215" t="str">
        <f t="shared" si="17"/>
        <v>乗0LQLA</v>
      </c>
      <c r="B1243" s="61" t="s">
        <v>1355</v>
      </c>
      <c r="C1243" s="61" t="s">
        <v>1369</v>
      </c>
      <c r="D1243" s="61" t="s">
        <v>697</v>
      </c>
      <c r="E1243" s="61" t="s">
        <v>1058</v>
      </c>
      <c r="F1243" s="61">
        <v>4.4999999999999998E-2</v>
      </c>
      <c r="G1243" s="61">
        <v>0</v>
      </c>
      <c r="H1243" s="61">
        <v>3</v>
      </c>
      <c r="I1243" s="3" t="s">
        <v>1147</v>
      </c>
      <c r="J1243" s="198"/>
    </row>
    <row r="1244" spans="1:10">
      <c r="A1244" s="215" t="str">
        <f t="shared" si="17"/>
        <v>乗0L3BA</v>
      </c>
      <c r="B1244" s="61" t="s">
        <v>1355</v>
      </c>
      <c r="C1244" s="61" t="s">
        <v>1369</v>
      </c>
      <c r="D1244" s="61" t="s">
        <v>1155</v>
      </c>
      <c r="E1244" s="61" t="s">
        <v>1357</v>
      </c>
      <c r="F1244" s="61">
        <v>0.05</v>
      </c>
      <c r="G1244" s="61">
        <v>0</v>
      </c>
      <c r="H1244" s="61">
        <v>3</v>
      </c>
      <c r="I1244" s="3" t="s">
        <v>996</v>
      </c>
      <c r="J1244" s="198"/>
    </row>
    <row r="1245" spans="1:10">
      <c r="A1245" s="215" t="str">
        <f t="shared" si="17"/>
        <v>乗0L3AA</v>
      </c>
      <c r="B1245" s="61" t="s">
        <v>1355</v>
      </c>
      <c r="C1245" s="61" t="s">
        <v>1369</v>
      </c>
      <c r="D1245" s="61" t="s">
        <v>1155</v>
      </c>
      <c r="E1245" s="219" t="s">
        <v>1358</v>
      </c>
      <c r="F1245" s="61">
        <v>2.5000000000000001E-2</v>
      </c>
      <c r="G1245" s="61">
        <v>0</v>
      </c>
      <c r="H1245" s="61">
        <v>3</v>
      </c>
      <c r="I1245" s="3" t="s">
        <v>1145</v>
      </c>
      <c r="J1245" s="198"/>
    </row>
    <row r="1246" spans="1:10">
      <c r="A1246" s="215" t="str">
        <f t="shared" si="17"/>
        <v>乗0L3LA</v>
      </c>
      <c r="B1246" s="61" t="s">
        <v>1355</v>
      </c>
      <c r="C1246" s="61" t="s">
        <v>1369</v>
      </c>
      <c r="D1246" s="61" t="s">
        <v>1155</v>
      </c>
      <c r="E1246" s="219" t="s">
        <v>1359</v>
      </c>
      <c r="F1246" s="61">
        <v>1.2500000000000001E-2</v>
      </c>
      <c r="G1246" s="61">
        <v>0</v>
      </c>
      <c r="H1246" s="61">
        <v>3</v>
      </c>
      <c r="I1246" s="3" t="s">
        <v>1147</v>
      </c>
      <c r="J1246" s="198"/>
    </row>
    <row r="1247" spans="1:10">
      <c r="A1247" s="215" t="str">
        <f t="shared" si="17"/>
        <v>乗0L4BA</v>
      </c>
      <c r="B1247" s="61" t="s">
        <v>1355</v>
      </c>
      <c r="C1247" s="61" t="s">
        <v>1369</v>
      </c>
      <c r="D1247" s="61" t="s">
        <v>1155</v>
      </c>
      <c r="E1247" s="61" t="s">
        <v>1360</v>
      </c>
      <c r="F1247" s="61">
        <v>3.7499999999999999E-2</v>
      </c>
      <c r="G1247" s="61">
        <v>0</v>
      </c>
      <c r="H1247" s="61">
        <v>3</v>
      </c>
      <c r="I1247" s="3" t="s">
        <v>1148</v>
      </c>
      <c r="J1247" s="198"/>
    </row>
    <row r="1248" spans="1:10">
      <c r="A1248" s="215" t="str">
        <f t="shared" si="17"/>
        <v>乗0L4AA</v>
      </c>
      <c r="B1248" s="61" t="s">
        <v>1355</v>
      </c>
      <c r="C1248" s="61" t="s">
        <v>1369</v>
      </c>
      <c r="D1248" s="61" t="s">
        <v>1155</v>
      </c>
      <c r="E1248" s="61" t="s">
        <v>1361</v>
      </c>
      <c r="F1248" s="61">
        <v>3.7499999999999999E-2</v>
      </c>
      <c r="G1248" s="61">
        <v>0</v>
      </c>
      <c r="H1248" s="61">
        <v>3</v>
      </c>
      <c r="I1248" s="3" t="s">
        <v>1145</v>
      </c>
      <c r="J1248" s="198"/>
    </row>
    <row r="1249" spans="1:10">
      <c r="A1249" s="215" t="str">
        <f t="shared" si="17"/>
        <v>乗0L4LA</v>
      </c>
      <c r="B1249" s="61" t="s">
        <v>1355</v>
      </c>
      <c r="C1249" s="61" t="s">
        <v>1369</v>
      </c>
      <c r="D1249" s="61" t="s">
        <v>1155</v>
      </c>
      <c r="E1249" s="61" t="s">
        <v>1362</v>
      </c>
      <c r="F1249" s="61">
        <v>3.7499999999999999E-2</v>
      </c>
      <c r="G1249" s="61">
        <v>0</v>
      </c>
      <c r="H1249" s="61">
        <v>3</v>
      </c>
      <c r="I1249" s="3" t="s">
        <v>1147</v>
      </c>
      <c r="J1249" s="198"/>
    </row>
    <row r="1250" spans="1:10">
      <c r="A1250" s="215" t="str">
        <f t="shared" si="17"/>
        <v>乗0L5BA</v>
      </c>
      <c r="B1250" s="61" t="s">
        <v>1355</v>
      </c>
      <c r="C1250" s="61" t="s">
        <v>1369</v>
      </c>
      <c r="D1250" s="61" t="s">
        <v>1155</v>
      </c>
      <c r="E1250" s="61" t="s">
        <v>1363</v>
      </c>
      <c r="F1250" s="61">
        <v>2.5000000000000001E-2</v>
      </c>
      <c r="G1250" s="61">
        <v>0</v>
      </c>
      <c r="H1250" s="61">
        <v>3</v>
      </c>
      <c r="I1250" s="3" t="s">
        <v>995</v>
      </c>
      <c r="J1250" s="198"/>
    </row>
    <row r="1251" spans="1:10">
      <c r="A1251" s="215" t="str">
        <f t="shared" si="17"/>
        <v>乗0L5AA</v>
      </c>
      <c r="B1251" s="61" t="s">
        <v>1355</v>
      </c>
      <c r="C1251" s="61" t="s">
        <v>1369</v>
      </c>
      <c r="D1251" s="61" t="s">
        <v>1155</v>
      </c>
      <c r="E1251" s="61" t="s">
        <v>1364</v>
      </c>
      <c r="F1251" s="61">
        <v>2.5000000000000001E-2</v>
      </c>
      <c r="G1251" s="61">
        <v>0</v>
      </c>
      <c r="H1251" s="61">
        <v>3</v>
      </c>
      <c r="I1251" s="3" t="s">
        <v>1145</v>
      </c>
      <c r="J1251" s="198"/>
    </row>
    <row r="1252" spans="1:10">
      <c r="A1252" s="215" t="str">
        <f t="shared" si="17"/>
        <v>乗0L5LA</v>
      </c>
      <c r="B1252" s="61" t="s">
        <v>1355</v>
      </c>
      <c r="C1252" s="61" t="s">
        <v>1369</v>
      </c>
      <c r="D1252" s="61" t="s">
        <v>1155</v>
      </c>
      <c r="E1252" s="61" t="s">
        <v>1365</v>
      </c>
      <c r="F1252" s="61">
        <v>2.5000000000000001E-2</v>
      </c>
      <c r="G1252" s="61">
        <v>0</v>
      </c>
      <c r="H1252" s="61">
        <v>3</v>
      </c>
      <c r="I1252" s="3" t="s">
        <v>1147</v>
      </c>
      <c r="J1252" s="198"/>
    </row>
    <row r="1253" spans="1:10">
      <c r="A1253" s="215" t="str">
        <f t="shared" si="17"/>
        <v>乗0L6BA</v>
      </c>
      <c r="B1253" s="61" t="s">
        <v>1355</v>
      </c>
      <c r="C1253" s="61" t="s">
        <v>1369</v>
      </c>
      <c r="D1253" s="61" t="s">
        <v>1155</v>
      </c>
      <c r="E1253" s="61" t="s">
        <v>1366</v>
      </c>
      <c r="F1253" s="61">
        <v>1.2500000000000001E-2</v>
      </c>
      <c r="G1253" s="61">
        <v>0</v>
      </c>
      <c r="H1253" s="61">
        <v>3</v>
      </c>
      <c r="I1253" s="3" t="s">
        <v>1166</v>
      </c>
      <c r="J1253" s="198"/>
    </row>
    <row r="1254" spans="1:10">
      <c r="A1254" s="215" t="str">
        <f t="shared" si="17"/>
        <v>乗0L6AA</v>
      </c>
      <c r="B1254" s="61" t="s">
        <v>1355</v>
      </c>
      <c r="C1254" s="61" t="s">
        <v>1369</v>
      </c>
      <c r="D1254" s="61" t="s">
        <v>1155</v>
      </c>
      <c r="E1254" s="61" t="s">
        <v>1367</v>
      </c>
      <c r="F1254" s="61">
        <v>1.2500000000000001E-2</v>
      </c>
      <c r="G1254" s="61">
        <v>0</v>
      </c>
      <c r="H1254" s="61">
        <v>3</v>
      </c>
      <c r="I1254" s="3" t="s">
        <v>1145</v>
      </c>
      <c r="J1254" s="198"/>
    </row>
    <row r="1255" spans="1:10">
      <c r="A1255" s="215" t="str">
        <f t="shared" si="17"/>
        <v>乗0L6LA</v>
      </c>
      <c r="B1255" s="61" t="s">
        <v>1355</v>
      </c>
      <c r="C1255" s="61" t="s">
        <v>1369</v>
      </c>
      <c r="D1255" s="61" t="s">
        <v>1155</v>
      </c>
      <c r="E1255" s="61" t="s">
        <v>1368</v>
      </c>
      <c r="F1255" s="61">
        <v>1.2500000000000001E-2</v>
      </c>
      <c r="G1255" s="61">
        <v>0</v>
      </c>
      <c r="H1255" s="61">
        <v>3</v>
      </c>
      <c r="I1255" s="3" t="s">
        <v>1147</v>
      </c>
      <c r="J1255" s="198"/>
    </row>
    <row r="1256" spans="1:10">
      <c r="A1256" s="316" t="str">
        <f t="shared" si="17"/>
        <v>乗0LBAA</v>
      </c>
      <c r="B1256" s="61" t="s">
        <v>1657</v>
      </c>
      <c r="C1256" s="61" t="s">
        <v>1663</v>
      </c>
      <c r="D1256" s="61" t="s">
        <v>318</v>
      </c>
      <c r="E1256" s="61" t="s">
        <v>1659</v>
      </c>
      <c r="F1256" s="61">
        <v>3.7499999999999999E-2</v>
      </c>
      <c r="G1256" s="61">
        <v>0</v>
      </c>
      <c r="H1256" s="61">
        <v>3</v>
      </c>
      <c r="I1256" s="3" t="s">
        <v>1145</v>
      </c>
      <c r="J1256" s="198"/>
    </row>
    <row r="1257" spans="1:10">
      <c r="A1257" s="316" t="str">
        <f t="shared" si="17"/>
        <v>乗0LBBA</v>
      </c>
      <c r="B1257" s="61" t="s">
        <v>1657</v>
      </c>
      <c r="C1257" s="61" t="s">
        <v>1663</v>
      </c>
      <c r="D1257" s="61" t="s">
        <v>318</v>
      </c>
      <c r="E1257" s="61" t="s">
        <v>1660</v>
      </c>
      <c r="F1257" s="61">
        <v>3.7499999999999999E-2</v>
      </c>
      <c r="G1257" s="61">
        <v>0</v>
      </c>
      <c r="H1257" s="61">
        <v>3</v>
      </c>
      <c r="I1257" s="3" t="s">
        <v>996</v>
      </c>
      <c r="J1257" s="198"/>
    </row>
    <row r="1258" spans="1:10">
      <c r="A1258" s="316" t="str">
        <f t="shared" si="17"/>
        <v>乗0LNAB</v>
      </c>
      <c r="B1258" s="61" t="s">
        <v>1657</v>
      </c>
      <c r="C1258" s="61" t="s">
        <v>1663</v>
      </c>
      <c r="D1258" s="61" t="s">
        <v>318</v>
      </c>
      <c r="E1258" s="61" t="s">
        <v>1661</v>
      </c>
      <c r="F1258" s="61">
        <v>4.4999999999999998E-2</v>
      </c>
      <c r="G1258" s="61">
        <v>0</v>
      </c>
      <c r="H1258" s="61">
        <v>3</v>
      </c>
      <c r="I1258" s="3" t="s">
        <v>1145</v>
      </c>
      <c r="J1258" s="198"/>
    </row>
    <row r="1259" spans="1:10">
      <c r="A1259" s="316" t="str">
        <f t="shared" si="17"/>
        <v>乗0LNBB</v>
      </c>
      <c r="B1259" s="61" t="s">
        <v>1657</v>
      </c>
      <c r="C1259" s="61" t="s">
        <v>1663</v>
      </c>
      <c r="D1259" s="61" t="s">
        <v>318</v>
      </c>
      <c r="E1259" s="61" t="s">
        <v>1662</v>
      </c>
      <c r="F1259" s="61">
        <v>4.4999999999999998E-2</v>
      </c>
      <c r="G1259" s="61">
        <v>0</v>
      </c>
      <c r="H1259" s="61">
        <v>3</v>
      </c>
      <c r="I1259" s="3" t="s">
        <v>996</v>
      </c>
      <c r="J1259" s="198"/>
    </row>
    <row r="1260" spans="1:10">
      <c r="A1260" s="215" t="str">
        <f t="shared" si="17"/>
        <v>乗0軽-</v>
      </c>
      <c r="B1260" s="61" t="s">
        <v>1370</v>
      </c>
      <c r="C1260" s="61" t="s">
        <v>1371</v>
      </c>
      <c r="D1260" s="61" t="s">
        <v>210</v>
      </c>
      <c r="E1260" s="61" t="s">
        <v>209</v>
      </c>
      <c r="F1260" s="61">
        <v>1.34</v>
      </c>
      <c r="G1260" s="61">
        <v>0.2</v>
      </c>
      <c r="H1260" s="61">
        <v>2.58</v>
      </c>
      <c r="I1260" s="3" t="s">
        <v>1760</v>
      </c>
      <c r="J1260" s="198"/>
    </row>
    <row r="1261" spans="1:10">
      <c r="A1261" s="215" t="str">
        <f t="shared" si="17"/>
        <v>乗0軽K</v>
      </c>
      <c r="B1261" s="61" t="s">
        <v>1370</v>
      </c>
      <c r="C1261" s="61" t="s">
        <v>1371</v>
      </c>
      <c r="D1261" s="61" t="s">
        <v>213</v>
      </c>
      <c r="E1261" s="61" t="s">
        <v>399</v>
      </c>
      <c r="F1261" s="61">
        <v>1.2</v>
      </c>
      <c r="G1261" s="61">
        <v>0.2</v>
      </c>
      <c r="H1261" s="61">
        <v>2.58</v>
      </c>
      <c r="I1261" s="3" t="s">
        <v>1760</v>
      </c>
      <c r="J1261" s="198"/>
    </row>
    <row r="1262" spans="1:10">
      <c r="A1262" s="215" t="str">
        <f t="shared" si="17"/>
        <v>乗0軽N</v>
      </c>
      <c r="B1262" s="61" t="s">
        <v>1370</v>
      </c>
      <c r="C1262" s="61" t="s">
        <v>1371</v>
      </c>
      <c r="D1262" s="61" t="s">
        <v>401</v>
      </c>
      <c r="E1262" s="61" t="s">
        <v>530</v>
      </c>
      <c r="F1262" s="61">
        <v>1.02</v>
      </c>
      <c r="G1262" s="61">
        <v>0.2</v>
      </c>
      <c r="H1262" s="61">
        <v>2.58</v>
      </c>
      <c r="I1262" s="3" t="s">
        <v>1760</v>
      </c>
      <c r="J1262" s="198"/>
    </row>
    <row r="1263" spans="1:10">
      <c r="A1263" s="215" t="str">
        <f t="shared" si="17"/>
        <v>乗0軽P</v>
      </c>
      <c r="B1263" s="61" t="s">
        <v>1370</v>
      </c>
      <c r="C1263" s="61" t="s">
        <v>1371</v>
      </c>
      <c r="D1263" s="61" t="s">
        <v>401</v>
      </c>
      <c r="E1263" s="61" t="s">
        <v>531</v>
      </c>
      <c r="F1263" s="61">
        <v>1.02</v>
      </c>
      <c r="G1263" s="61">
        <v>0.2</v>
      </c>
      <c r="H1263" s="61">
        <v>2.58</v>
      </c>
      <c r="I1263" s="3" t="s">
        <v>1760</v>
      </c>
      <c r="J1263" s="198"/>
    </row>
    <row r="1264" spans="1:10">
      <c r="A1264" s="215" t="str">
        <f t="shared" si="17"/>
        <v>乗0軽Q</v>
      </c>
      <c r="B1264" s="61" t="s">
        <v>1370</v>
      </c>
      <c r="C1264" s="61" t="s">
        <v>1371</v>
      </c>
      <c r="D1264" s="61" t="s">
        <v>423</v>
      </c>
      <c r="E1264" s="61" t="s">
        <v>424</v>
      </c>
      <c r="F1264" s="61">
        <v>0.7</v>
      </c>
      <c r="G1264" s="61">
        <v>0.2</v>
      </c>
      <c r="H1264" s="61">
        <v>2.58</v>
      </c>
      <c r="I1264" s="3" t="s">
        <v>1760</v>
      </c>
      <c r="J1264" s="198"/>
    </row>
    <row r="1265" spans="1:10">
      <c r="A1265" s="215" t="str">
        <f t="shared" si="17"/>
        <v>乗0軽X</v>
      </c>
      <c r="B1265" s="61" t="s">
        <v>1370</v>
      </c>
      <c r="C1265" s="61" t="s">
        <v>1371</v>
      </c>
      <c r="D1265" s="61" t="s">
        <v>425</v>
      </c>
      <c r="E1265" s="61" t="s">
        <v>264</v>
      </c>
      <c r="F1265" s="61">
        <v>0.5</v>
      </c>
      <c r="G1265" s="61">
        <v>0.2</v>
      </c>
      <c r="H1265" s="61">
        <v>2.58</v>
      </c>
      <c r="I1265" s="3" t="s">
        <v>1760</v>
      </c>
      <c r="J1265" s="198"/>
    </row>
    <row r="1266" spans="1:10">
      <c r="A1266" s="215" t="str">
        <f t="shared" si="17"/>
        <v>乗0軽Y</v>
      </c>
      <c r="B1266" s="61" t="s">
        <v>1370</v>
      </c>
      <c r="C1266" s="61" t="s">
        <v>1371</v>
      </c>
      <c r="D1266" s="61" t="s">
        <v>425</v>
      </c>
      <c r="E1266" s="61" t="s">
        <v>270</v>
      </c>
      <c r="F1266" s="61">
        <v>0.5</v>
      </c>
      <c r="G1266" s="61">
        <v>0.2</v>
      </c>
      <c r="H1266" s="61">
        <v>2.58</v>
      </c>
      <c r="I1266" s="3" t="s">
        <v>1760</v>
      </c>
      <c r="J1266" s="198"/>
    </row>
    <row r="1267" spans="1:10">
      <c r="A1267" s="215" t="str">
        <f t="shared" si="17"/>
        <v>乗0軽KD</v>
      </c>
      <c r="B1267" s="61" t="s">
        <v>1370</v>
      </c>
      <c r="C1267" s="61" t="s">
        <v>1371</v>
      </c>
      <c r="D1267" s="61" t="s">
        <v>426</v>
      </c>
      <c r="E1267" s="219" t="s">
        <v>427</v>
      </c>
      <c r="F1267" s="61">
        <v>0.5</v>
      </c>
      <c r="G1267" s="61">
        <v>0.2</v>
      </c>
      <c r="H1267" s="61">
        <v>2.58</v>
      </c>
      <c r="I1267" s="3" t="s">
        <v>1760</v>
      </c>
      <c r="J1267" s="198"/>
    </row>
    <row r="1268" spans="1:10">
      <c r="A1268" s="215" t="str">
        <f t="shared" si="17"/>
        <v>乗0軽KE</v>
      </c>
      <c r="B1268" s="61" t="s">
        <v>1370</v>
      </c>
      <c r="C1268" s="61" t="s">
        <v>1371</v>
      </c>
      <c r="D1268" s="61" t="s">
        <v>429</v>
      </c>
      <c r="E1268" s="61" t="s">
        <v>512</v>
      </c>
      <c r="F1268" s="61">
        <v>0.4</v>
      </c>
      <c r="G1268" s="61">
        <v>0.08</v>
      </c>
      <c r="H1268" s="61">
        <v>2.58</v>
      </c>
      <c r="I1268" s="3" t="s">
        <v>1760</v>
      </c>
      <c r="J1268" s="198"/>
    </row>
    <row r="1269" spans="1:10">
      <c r="A1269" s="215" t="str">
        <f t="shared" si="17"/>
        <v>乗0軽HA</v>
      </c>
      <c r="B1269" s="61" t="s">
        <v>1370</v>
      </c>
      <c r="C1269" s="61" t="s">
        <v>1371</v>
      </c>
      <c r="D1269" s="61" t="s">
        <v>429</v>
      </c>
      <c r="E1269" s="61" t="s">
        <v>499</v>
      </c>
      <c r="F1269" s="61">
        <v>0.2</v>
      </c>
      <c r="G1269" s="61">
        <v>0.04</v>
      </c>
      <c r="H1269" s="61">
        <v>2.58</v>
      </c>
      <c r="I1269" s="3" t="s">
        <v>1145</v>
      </c>
      <c r="J1269" s="198"/>
    </row>
    <row r="1270" spans="1:10">
      <c r="A1270" s="215" t="str">
        <f t="shared" si="17"/>
        <v>乗0軽KH</v>
      </c>
      <c r="B1270" s="61" t="s">
        <v>1370</v>
      </c>
      <c r="C1270" s="61" t="s">
        <v>1371</v>
      </c>
      <c r="D1270" s="61" t="s">
        <v>429</v>
      </c>
      <c r="E1270" s="219" t="s">
        <v>515</v>
      </c>
      <c r="F1270" s="61">
        <v>0.4</v>
      </c>
      <c r="G1270" s="61">
        <v>0.08</v>
      </c>
      <c r="H1270" s="61">
        <v>2.58</v>
      </c>
      <c r="I1270" s="3" t="s">
        <v>1760</v>
      </c>
      <c r="J1270" s="198"/>
    </row>
    <row r="1271" spans="1:10">
      <c r="A1271" s="215" t="str">
        <f t="shared" si="17"/>
        <v>乗0軽HD</v>
      </c>
      <c r="B1271" s="61" t="s">
        <v>1370</v>
      </c>
      <c r="C1271" s="61" t="s">
        <v>1371</v>
      </c>
      <c r="D1271" s="61" t="s">
        <v>429</v>
      </c>
      <c r="E1271" s="61" t="s">
        <v>502</v>
      </c>
      <c r="F1271" s="61">
        <v>0.2</v>
      </c>
      <c r="G1271" s="61">
        <v>0.04</v>
      </c>
      <c r="H1271" s="61">
        <v>2.58</v>
      </c>
      <c r="I1271" s="3" t="s">
        <v>1145</v>
      </c>
      <c r="J1271" s="198"/>
    </row>
    <row r="1272" spans="1:10">
      <c r="A1272" s="215" t="str">
        <f t="shared" si="17"/>
        <v>乗0軽DA</v>
      </c>
      <c r="B1272" s="61" t="s">
        <v>1370</v>
      </c>
      <c r="C1272" s="61" t="s">
        <v>1371</v>
      </c>
      <c r="D1272" s="61" t="s">
        <v>429</v>
      </c>
      <c r="E1272" s="61" t="s">
        <v>853</v>
      </c>
      <c r="F1272" s="61">
        <v>0.3</v>
      </c>
      <c r="G1272" s="61">
        <v>0.06</v>
      </c>
      <c r="H1272" s="61">
        <v>2.58</v>
      </c>
      <c r="I1272" s="3" t="s">
        <v>1760</v>
      </c>
      <c r="J1272" s="198"/>
    </row>
    <row r="1273" spans="1:10">
      <c r="A1273" s="215" t="str">
        <f t="shared" si="17"/>
        <v>乗0軽WA</v>
      </c>
      <c r="B1273" s="61" t="s">
        <v>1370</v>
      </c>
      <c r="C1273" s="61" t="s">
        <v>1371</v>
      </c>
      <c r="D1273" s="61" t="s">
        <v>429</v>
      </c>
      <c r="E1273" s="219" t="s">
        <v>897</v>
      </c>
      <c r="F1273" s="61">
        <v>0.3</v>
      </c>
      <c r="G1273" s="61">
        <v>0.06</v>
      </c>
      <c r="H1273" s="61">
        <v>2.58</v>
      </c>
      <c r="I1273" s="3" t="s">
        <v>1145</v>
      </c>
      <c r="J1273" s="198"/>
    </row>
    <row r="1274" spans="1:10">
      <c r="A1274" s="215" t="str">
        <f t="shared" si="17"/>
        <v>乗0軽DB</v>
      </c>
      <c r="B1274" s="61" t="s">
        <v>1370</v>
      </c>
      <c r="C1274" s="61" t="s">
        <v>1371</v>
      </c>
      <c r="D1274" s="219" t="s">
        <v>429</v>
      </c>
      <c r="E1274" s="219" t="s">
        <v>854</v>
      </c>
      <c r="F1274" s="61">
        <v>0.2</v>
      </c>
      <c r="G1274" s="61">
        <v>0.04</v>
      </c>
      <c r="H1274" s="61">
        <v>2.58</v>
      </c>
      <c r="I1274" s="3" t="s">
        <v>1760</v>
      </c>
      <c r="J1274" s="198"/>
    </row>
    <row r="1275" spans="1:10">
      <c r="A1275" s="215" t="str">
        <f t="shared" si="17"/>
        <v>乗0軽WB</v>
      </c>
      <c r="B1275" s="61" t="s">
        <v>1370</v>
      </c>
      <c r="C1275" s="61" t="s">
        <v>1371</v>
      </c>
      <c r="D1275" s="219" t="s">
        <v>429</v>
      </c>
      <c r="E1275" s="219" t="s">
        <v>898</v>
      </c>
      <c r="F1275" s="61">
        <v>0.2</v>
      </c>
      <c r="G1275" s="61">
        <v>0.04</v>
      </c>
      <c r="H1275" s="61">
        <v>2.58</v>
      </c>
      <c r="I1275" s="3" t="s">
        <v>1145</v>
      </c>
      <c r="J1275" s="198"/>
    </row>
    <row r="1276" spans="1:10">
      <c r="A1276" s="215" t="str">
        <f t="shared" si="17"/>
        <v>乗0軽DC</v>
      </c>
      <c r="B1276" s="61" t="s">
        <v>1370</v>
      </c>
      <c r="C1276" s="61" t="s">
        <v>1371</v>
      </c>
      <c r="D1276" s="61" t="s">
        <v>429</v>
      </c>
      <c r="E1276" s="219" t="s">
        <v>855</v>
      </c>
      <c r="F1276" s="61">
        <v>0.1</v>
      </c>
      <c r="G1276" s="61">
        <v>0.02</v>
      </c>
      <c r="H1276" s="61">
        <v>2.58</v>
      </c>
      <c r="I1276" s="3" t="s">
        <v>1760</v>
      </c>
      <c r="J1276" s="198"/>
    </row>
    <row r="1277" spans="1:10">
      <c r="A1277" s="215" t="str">
        <f t="shared" si="17"/>
        <v>乗0軽WC</v>
      </c>
      <c r="B1277" s="61" t="s">
        <v>1370</v>
      </c>
      <c r="C1277" s="61" t="s">
        <v>1371</v>
      </c>
      <c r="D1277" s="61" t="s">
        <v>429</v>
      </c>
      <c r="E1277" s="219" t="s">
        <v>899</v>
      </c>
      <c r="F1277" s="61">
        <v>0.1</v>
      </c>
      <c r="G1277" s="61">
        <v>0.02</v>
      </c>
      <c r="H1277" s="61">
        <v>2.58</v>
      </c>
      <c r="I1277" s="3" t="s">
        <v>1145</v>
      </c>
      <c r="J1277" s="198"/>
    </row>
    <row r="1278" spans="1:10">
      <c r="A1278" s="215" t="str">
        <f t="shared" si="17"/>
        <v>乗0軽DK</v>
      </c>
      <c r="B1278" s="61" t="s">
        <v>1370</v>
      </c>
      <c r="C1278" s="61" t="s">
        <v>1371</v>
      </c>
      <c r="D1278" s="61" t="s">
        <v>429</v>
      </c>
      <c r="E1278" s="219" t="s">
        <v>862</v>
      </c>
      <c r="F1278" s="61">
        <v>0.3</v>
      </c>
      <c r="G1278" s="61">
        <v>0.06</v>
      </c>
      <c r="H1278" s="61">
        <v>2.58</v>
      </c>
      <c r="I1278" s="3" t="s">
        <v>1760</v>
      </c>
      <c r="J1278" s="198"/>
    </row>
    <row r="1279" spans="1:10">
      <c r="A1279" s="215" t="str">
        <f t="shared" si="17"/>
        <v>乗0軽WK</v>
      </c>
      <c r="B1279" s="61" t="s">
        <v>1370</v>
      </c>
      <c r="C1279" s="61" t="s">
        <v>1371</v>
      </c>
      <c r="D1279" s="61" t="s">
        <v>429</v>
      </c>
      <c r="E1279" s="219" t="s">
        <v>906</v>
      </c>
      <c r="F1279" s="61">
        <v>0.3</v>
      </c>
      <c r="G1279" s="61">
        <v>0.06</v>
      </c>
      <c r="H1279" s="61">
        <v>2.58</v>
      </c>
      <c r="I1279" s="3" t="s">
        <v>1145</v>
      </c>
      <c r="J1279" s="198"/>
    </row>
    <row r="1280" spans="1:10">
      <c r="A1280" s="215" t="str">
        <f t="shared" si="17"/>
        <v>乗0軽DL</v>
      </c>
      <c r="B1280" s="61" t="s">
        <v>1370</v>
      </c>
      <c r="C1280" s="61" t="s">
        <v>1371</v>
      </c>
      <c r="D1280" s="61" t="s">
        <v>429</v>
      </c>
      <c r="E1280" s="219" t="s">
        <v>863</v>
      </c>
      <c r="F1280" s="61">
        <v>0.2</v>
      </c>
      <c r="G1280" s="61">
        <v>0.04</v>
      </c>
      <c r="H1280" s="61">
        <v>2.58</v>
      </c>
      <c r="I1280" s="3" t="s">
        <v>1760</v>
      </c>
      <c r="J1280" s="198"/>
    </row>
    <row r="1281" spans="1:10">
      <c r="A1281" s="215" t="str">
        <f t="shared" si="17"/>
        <v>乗0軽WL</v>
      </c>
      <c r="B1281" s="61" t="s">
        <v>1370</v>
      </c>
      <c r="C1281" s="61" t="s">
        <v>1371</v>
      </c>
      <c r="D1281" s="61" t="s">
        <v>429</v>
      </c>
      <c r="E1281" s="219" t="s">
        <v>907</v>
      </c>
      <c r="F1281" s="61">
        <v>0.2</v>
      </c>
      <c r="G1281" s="61">
        <v>0.04</v>
      </c>
      <c r="H1281" s="61">
        <v>2.58</v>
      </c>
      <c r="I1281" s="3" t="s">
        <v>1145</v>
      </c>
      <c r="J1281" s="198"/>
    </row>
    <row r="1282" spans="1:10">
      <c r="A1282" s="215" t="str">
        <f t="shared" si="17"/>
        <v>乗0軽DM</v>
      </c>
      <c r="B1282" s="61" t="s">
        <v>1370</v>
      </c>
      <c r="C1282" s="61" t="s">
        <v>1371</v>
      </c>
      <c r="D1282" s="61" t="s">
        <v>429</v>
      </c>
      <c r="E1282" s="219" t="s">
        <v>864</v>
      </c>
      <c r="F1282" s="61">
        <v>0.1</v>
      </c>
      <c r="G1282" s="61">
        <v>0.02</v>
      </c>
      <c r="H1282" s="61">
        <v>2.58</v>
      </c>
      <c r="I1282" s="3" t="s">
        <v>1760</v>
      </c>
      <c r="J1282" s="198"/>
    </row>
    <row r="1283" spans="1:10">
      <c r="A1283" s="215" t="str">
        <f t="shared" si="17"/>
        <v>乗0軽WM</v>
      </c>
      <c r="B1283" s="61" t="s">
        <v>1370</v>
      </c>
      <c r="C1283" s="61" t="s">
        <v>1371</v>
      </c>
      <c r="D1283" s="61" t="s">
        <v>429</v>
      </c>
      <c r="E1283" s="219" t="s">
        <v>908</v>
      </c>
      <c r="F1283" s="61">
        <v>0.1</v>
      </c>
      <c r="G1283" s="61">
        <v>0.02</v>
      </c>
      <c r="H1283" s="61">
        <v>2.58</v>
      </c>
      <c r="I1283" s="3" t="s">
        <v>1145</v>
      </c>
      <c r="J1283" s="198"/>
    </row>
    <row r="1284" spans="1:10">
      <c r="A1284" s="215" t="str">
        <f t="shared" si="17"/>
        <v>乗0軽KM</v>
      </c>
      <c r="B1284" s="61" t="s">
        <v>1370</v>
      </c>
      <c r="C1284" s="61" t="s">
        <v>1371</v>
      </c>
      <c r="D1284" s="61" t="s">
        <v>409</v>
      </c>
      <c r="E1284" s="219" t="s">
        <v>519</v>
      </c>
      <c r="F1284" s="61">
        <v>0.28000000000000003</v>
      </c>
      <c r="G1284" s="61">
        <v>5.1999999999999998E-2</v>
      </c>
      <c r="H1284" s="61">
        <v>2.58</v>
      </c>
      <c r="I1284" s="3" t="s">
        <v>1760</v>
      </c>
      <c r="J1284" s="198"/>
    </row>
    <row r="1285" spans="1:10">
      <c r="A1285" s="215" t="str">
        <f t="shared" si="17"/>
        <v>乗0軽HT</v>
      </c>
      <c r="B1285" s="61" t="s">
        <v>1370</v>
      </c>
      <c r="C1285" s="61" t="s">
        <v>1371</v>
      </c>
      <c r="D1285" s="61" t="s">
        <v>409</v>
      </c>
      <c r="E1285" s="219" t="s">
        <v>506</v>
      </c>
      <c r="F1285" s="61">
        <v>0.14000000000000001</v>
      </c>
      <c r="G1285" s="61">
        <v>2.5999999999999999E-2</v>
      </c>
      <c r="H1285" s="61">
        <v>2.58</v>
      </c>
      <c r="I1285" s="3" t="s">
        <v>1145</v>
      </c>
      <c r="J1285" s="198"/>
    </row>
    <row r="1286" spans="1:10">
      <c r="A1286" s="215" t="str">
        <f t="shared" si="17"/>
        <v>乗0軽KN</v>
      </c>
      <c r="B1286" s="61" t="s">
        <v>1370</v>
      </c>
      <c r="C1286" s="61" t="s">
        <v>1371</v>
      </c>
      <c r="D1286" s="61" t="s">
        <v>409</v>
      </c>
      <c r="E1286" s="61" t="s">
        <v>520</v>
      </c>
      <c r="F1286" s="61">
        <v>0.28000000000000003</v>
      </c>
      <c r="G1286" s="61">
        <v>5.1999999999999998E-2</v>
      </c>
      <c r="H1286" s="61">
        <v>2.58</v>
      </c>
      <c r="I1286" s="3" t="s">
        <v>1760</v>
      </c>
      <c r="J1286" s="198"/>
    </row>
    <row r="1287" spans="1:10">
      <c r="A1287" s="215" t="str">
        <f t="shared" si="17"/>
        <v>乗0軽HU</v>
      </c>
      <c r="B1287" s="61" t="s">
        <v>1370</v>
      </c>
      <c r="C1287" s="61" t="s">
        <v>1371</v>
      </c>
      <c r="D1287" s="61" t="s">
        <v>409</v>
      </c>
      <c r="E1287" s="61" t="s">
        <v>507</v>
      </c>
      <c r="F1287" s="61">
        <v>0.14000000000000001</v>
      </c>
      <c r="G1287" s="61">
        <v>2.5999999999999999E-2</v>
      </c>
      <c r="H1287" s="61">
        <v>2.58</v>
      </c>
      <c r="I1287" s="3" t="s">
        <v>1145</v>
      </c>
      <c r="J1287" s="198"/>
    </row>
    <row r="1288" spans="1:10">
      <c r="A1288" s="215" t="str">
        <f t="shared" si="17"/>
        <v>乗0軽TF</v>
      </c>
      <c r="B1288" s="61" t="s">
        <v>1370</v>
      </c>
      <c r="C1288" s="61" t="s">
        <v>1371</v>
      </c>
      <c r="D1288" s="61" t="s">
        <v>409</v>
      </c>
      <c r="E1288" s="219" t="s">
        <v>891</v>
      </c>
      <c r="F1288" s="61">
        <v>0.21</v>
      </c>
      <c r="G1288" s="61">
        <v>3.9E-2</v>
      </c>
      <c r="H1288" s="61">
        <v>2.58</v>
      </c>
      <c r="I1288" s="3" t="s">
        <v>1760</v>
      </c>
      <c r="J1288" s="198"/>
    </row>
    <row r="1289" spans="1:10">
      <c r="A1289" s="215" t="str">
        <f t="shared" si="17"/>
        <v>乗0軽XF</v>
      </c>
      <c r="B1289" s="61" t="s">
        <v>1370</v>
      </c>
      <c r="C1289" s="61" t="s">
        <v>1371</v>
      </c>
      <c r="D1289" s="61" t="s">
        <v>409</v>
      </c>
      <c r="E1289" s="61" t="s">
        <v>918</v>
      </c>
      <c r="F1289" s="61">
        <v>0.21</v>
      </c>
      <c r="G1289" s="61">
        <v>3.9E-2</v>
      </c>
      <c r="H1289" s="61">
        <v>2.58</v>
      </c>
      <c r="I1289" s="3" t="s">
        <v>1145</v>
      </c>
      <c r="J1289" s="198"/>
    </row>
    <row r="1290" spans="1:10">
      <c r="A1290" s="215" t="str">
        <f t="shared" si="17"/>
        <v>乗0軽TG</v>
      </c>
      <c r="B1290" s="61" t="s">
        <v>1370</v>
      </c>
      <c r="C1290" s="61" t="s">
        <v>1371</v>
      </c>
      <c r="D1290" s="61" t="s">
        <v>409</v>
      </c>
      <c r="E1290" s="61" t="s">
        <v>892</v>
      </c>
      <c r="F1290" s="61">
        <v>0.21</v>
      </c>
      <c r="G1290" s="61">
        <v>3.9E-2</v>
      </c>
      <c r="H1290" s="61">
        <v>2.58</v>
      </c>
      <c r="I1290" s="3" t="s">
        <v>1760</v>
      </c>
      <c r="J1290" s="198"/>
    </row>
    <row r="1291" spans="1:10">
      <c r="A1291" s="215" t="str">
        <f t="shared" si="17"/>
        <v>乗0軽XG</v>
      </c>
      <c r="B1291" s="61" t="s">
        <v>1370</v>
      </c>
      <c r="C1291" s="61" t="s">
        <v>1371</v>
      </c>
      <c r="D1291" s="219" t="s">
        <v>409</v>
      </c>
      <c r="E1291" s="219" t="s">
        <v>919</v>
      </c>
      <c r="F1291" s="61">
        <v>0.21</v>
      </c>
      <c r="G1291" s="61">
        <v>3.9E-2</v>
      </c>
      <c r="H1291" s="61">
        <v>2.58</v>
      </c>
      <c r="I1291" s="3" t="s">
        <v>1145</v>
      </c>
      <c r="J1291" s="198"/>
    </row>
    <row r="1292" spans="1:10">
      <c r="A1292" s="215" t="str">
        <f t="shared" si="17"/>
        <v>乗0軽LF</v>
      </c>
      <c r="B1292" s="61" t="s">
        <v>1370</v>
      </c>
      <c r="C1292" s="61" t="s">
        <v>1371</v>
      </c>
      <c r="D1292" s="219" t="s">
        <v>409</v>
      </c>
      <c r="E1292" s="219" t="s">
        <v>874</v>
      </c>
      <c r="F1292" s="61">
        <v>0.14000000000000001</v>
      </c>
      <c r="G1292" s="61">
        <v>2.5999999999999999E-2</v>
      </c>
      <c r="H1292" s="61">
        <v>2.58</v>
      </c>
      <c r="I1292" s="3" t="s">
        <v>1760</v>
      </c>
      <c r="J1292" s="198"/>
    </row>
    <row r="1293" spans="1:10">
      <c r="A1293" s="215" t="str">
        <f t="shared" si="17"/>
        <v>乗0軽YF</v>
      </c>
      <c r="B1293" s="61" t="s">
        <v>1370</v>
      </c>
      <c r="C1293" s="61" t="s">
        <v>1371</v>
      </c>
      <c r="D1293" s="219" t="s">
        <v>409</v>
      </c>
      <c r="E1293" s="219" t="s">
        <v>920</v>
      </c>
      <c r="F1293" s="61">
        <v>0.14000000000000001</v>
      </c>
      <c r="G1293" s="61">
        <v>2.5999999999999999E-2</v>
      </c>
      <c r="H1293" s="61">
        <v>2.58</v>
      </c>
      <c r="I1293" s="3" t="s">
        <v>1145</v>
      </c>
      <c r="J1293" s="198"/>
    </row>
    <row r="1294" spans="1:10">
      <c r="A1294" s="215" t="str">
        <f t="shared" si="17"/>
        <v>乗0軽LG</v>
      </c>
      <c r="B1294" s="61" t="s">
        <v>1370</v>
      </c>
      <c r="C1294" s="61" t="s">
        <v>1371</v>
      </c>
      <c r="D1294" s="61" t="s">
        <v>409</v>
      </c>
      <c r="E1294" s="219" t="s">
        <v>875</v>
      </c>
      <c r="F1294" s="61">
        <v>0.14000000000000001</v>
      </c>
      <c r="G1294" s="61">
        <v>2.5999999999999999E-2</v>
      </c>
      <c r="H1294" s="61">
        <v>2.58</v>
      </c>
      <c r="I1294" s="3" t="s">
        <v>1760</v>
      </c>
      <c r="J1294" s="198"/>
    </row>
    <row r="1295" spans="1:10">
      <c r="A1295" s="215" t="str">
        <f t="shared" si="17"/>
        <v>乗0軽YG</v>
      </c>
      <c r="B1295" s="61" t="s">
        <v>1370</v>
      </c>
      <c r="C1295" s="61" t="s">
        <v>1371</v>
      </c>
      <c r="D1295" s="61" t="s">
        <v>409</v>
      </c>
      <c r="E1295" s="61" t="s">
        <v>921</v>
      </c>
      <c r="F1295" s="61">
        <v>0.14000000000000001</v>
      </c>
      <c r="G1295" s="61">
        <v>2.5999999999999999E-2</v>
      </c>
      <c r="H1295" s="61">
        <v>2.58</v>
      </c>
      <c r="I1295" s="3" t="s">
        <v>1145</v>
      </c>
      <c r="J1295" s="198"/>
    </row>
    <row r="1296" spans="1:10">
      <c r="A1296" s="215" t="str">
        <f t="shared" si="17"/>
        <v>乗0軽UF</v>
      </c>
      <c r="B1296" s="61" t="s">
        <v>1370</v>
      </c>
      <c r="C1296" s="61" t="s">
        <v>1371</v>
      </c>
      <c r="D1296" s="61" t="s">
        <v>409</v>
      </c>
      <c r="E1296" s="61" t="s">
        <v>894</v>
      </c>
      <c r="F1296" s="61">
        <v>7.0000000000000007E-2</v>
      </c>
      <c r="G1296" s="61">
        <v>1.2999999999999999E-2</v>
      </c>
      <c r="H1296" s="61">
        <v>2.58</v>
      </c>
      <c r="I1296" s="3" t="s">
        <v>1760</v>
      </c>
      <c r="J1296" s="198"/>
    </row>
    <row r="1297" spans="1:10">
      <c r="A1297" s="215" t="str">
        <f t="shared" si="17"/>
        <v>乗0軽ZF</v>
      </c>
      <c r="B1297" s="61" t="s">
        <v>1370</v>
      </c>
      <c r="C1297" s="61" t="s">
        <v>1371</v>
      </c>
      <c r="D1297" s="61" t="s">
        <v>409</v>
      </c>
      <c r="E1297" s="219" t="s">
        <v>922</v>
      </c>
      <c r="F1297" s="61">
        <v>7.0000000000000007E-2</v>
      </c>
      <c r="G1297" s="61">
        <v>1.2999999999999999E-2</v>
      </c>
      <c r="H1297" s="61">
        <v>2.58</v>
      </c>
      <c r="I1297" s="3" t="s">
        <v>1145</v>
      </c>
      <c r="J1297" s="198"/>
    </row>
    <row r="1298" spans="1:10">
      <c r="A1298" s="215" t="str">
        <f t="shared" ref="A1298:A1428" si="18">CONCATENATE(C1298,E1298)</f>
        <v>乗0軽UG</v>
      </c>
      <c r="B1298" s="61" t="s">
        <v>1370</v>
      </c>
      <c r="C1298" s="61" t="s">
        <v>1371</v>
      </c>
      <c r="D1298" s="61" t="s">
        <v>409</v>
      </c>
      <c r="E1298" s="61" t="s">
        <v>895</v>
      </c>
      <c r="F1298" s="61">
        <v>7.0000000000000007E-2</v>
      </c>
      <c r="G1298" s="61">
        <v>1.2999999999999999E-2</v>
      </c>
      <c r="H1298" s="61">
        <v>2.58</v>
      </c>
      <c r="I1298" s="3" t="s">
        <v>1760</v>
      </c>
      <c r="J1298" s="198"/>
    </row>
    <row r="1299" spans="1:10">
      <c r="A1299" s="215" t="str">
        <f t="shared" si="18"/>
        <v>乗0軽ZG</v>
      </c>
      <c r="B1299" s="61" t="s">
        <v>1370</v>
      </c>
      <c r="C1299" s="61" t="s">
        <v>1371</v>
      </c>
      <c r="D1299" s="61" t="s">
        <v>409</v>
      </c>
      <c r="E1299" s="61" t="s">
        <v>923</v>
      </c>
      <c r="F1299" s="61">
        <v>7.0000000000000007E-2</v>
      </c>
      <c r="G1299" s="61">
        <v>1.2999999999999999E-2</v>
      </c>
      <c r="H1299" s="61">
        <v>2.58</v>
      </c>
      <c r="I1299" s="3" t="s">
        <v>1145</v>
      </c>
      <c r="J1299" s="198"/>
    </row>
    <row r="1300" spans="1:10">
      <c r="A1300" s="215" t="str">
        <f t="shared" si="18"/>
        <v>乗0軽ADB</v>
      </c>
      <c r="B1300" s="61" t="s">
        <v>1370</v>
      </c>
      <c r="C1300" s="61" t="s">
        <v>1371</v>
      </c>
      <c r="D1300" s="219" t="s">
        <v>318</v>
      </c>
      <c r="E1300" s="219" t="s">
        <v>824</v>
      </c>
      <c r="F1300" s="61">
        <v>0.14000000000000001</v>
      </c>
      <c r="G1300" s="61">
        <v>1.2999999999999999E-2</v>
      </c>
      <c r="H1300" s="61">
        <v>2.58</v>
      </c>
      <c r="I1300" s="3" t="s">
        <v>1761</v>
      </c>
      <c r="J1300" s="198"/>
    </row>
    <row r="1301" spans="1:10">
      <c r="A1301" s="215" t="str">
        <f t="shared" si="18"/>
        <v>乗0軽ADC</v>
      </c>
      <c r="B1301" s="61" t="s">
        <v>1370</v>
      </c>
      <c r="C1301" s="61" t="s">
        <v>1371</v>
      </c>
      <c r="D1301" s="219" t="s">
        <v>318</v>
      </c>
      <c r="E1301" s="219" t="s">
        <v>825</v>
      </c>
      <c r="F1301" s="61">
        <v>0.14000000000000001</v>
      </c>
      <c r="G1301" s="61">
        <v>1.2999999999999999E-2</v>
      </c>
      <c r="H1301" s="61">
        <v>2.58</v>
      </c>
      <c r="I1301" s="3" t="s">
        <v>1761</v>
      </c>
      <c r="J1301" s="198"/>
    </row>
    <row r="1302" spans="1:10">
      <c r="A1302" s="215" t="str">
        <f t="shared" si="18"/>
        <v>乗0軽ACB</v>
      </c>
      <c r="B1302" s="61" t="s">
        <v>1370</v>
      </c>
      <c r="C1302" s="61" t="s">
        <v>1371</v>
      </c>
      <c r="D1302" s="219" t="s">
        <v>318</v>
      </c>
      <c r="E1302" s="219" t="s">
        <v>819</v>
      </c>
      <c r="F1302" s="61">
        <v>7.0000000000000007E-2</v>
      </c>
      <c r="G1302" s="61">
        <v>6.4999999999999997E-3</v>
      </c>
      <c r="H1302" s="61">
        <v>2.58</v>
      </c>
      <c r="I1302" s="3" t="s">
        <v>1145</v>
      </c>
      <c r="J1302" s="198"/>
    </row>
    <row r="1303" spans="1:10">
      <c r="A1303" s="215" t="str">
        <f t="shared" si="18"/>
        <v>乗0軽ACC</v>
      </c>
      <c r="B1303" s="61" t="s">
        <v>1370</v>
      </c>
      <c r="C1303" s="61" t="s">
        <v>1371</v>
      </c>
      <c r="D1303" s="219" t="s">
        <v>318</v>
      </c>
      <c r="E1303" s="219" t="s">
        <v>820</v>
      </c>
      <c r="F1303" s="61">
        <v>7.0000000000000007E-2</v>
      </c>
      <c r="G1303" s="61">
        <v>6.4999999999999997E-3</v>
      </c>
      <c r="H1303" s="61">
        <v>2.58</v>
      </c>
      <c r="I1303" s="3" t="s">
        <v>1145</v>
      </c>
      <c r="J1303" s="198"/>
    </row>
    <row r="1304" spans="1:10">
      <c r="A1304" s="215" t="str">
        <f t="shared" si="18"/>
        <v>乗0軽AMB</v>
      </c>
      <c r="B1304" s="61" t="s">
        <v>1370</v>
      </c>
      <c r="C1304" s="61" t="s">
        <v>1371</v>
      </c>
      <c r="D1304" s="219" t="s">
        <v>318</v>
      </c>
      <c r="E1304" s="219" t="s">
        <v>980</v>
      </c>
      <c r="F1304" s="61">
        <v>3.5000000000000003E-2</v>
      </c>
      <c r="G1304" s="61">
        <v>3.2499999999999999E-3</v>
      </c>
      <c r="H1304" s="61">
        <v>2.58</v>
      </c>
      <c r="I1304" s="3" t="s">
        <v>1147</v>
      </c>
      <c r="J1304" s="198"/>
    </row>
    <row r="1305" spans="1:10">
      <c r="A1305" s="215" t="str">
        <f t="shared" si="18"/>
        <v>乗0軽AMC</v>
      </c>
      <c r="B1305" s="61" t="s">
        <v>1370</v>
      </c>
      <c r="C1305" s="61" t="s">
        <v>1371</v>
      </c>
      <c r="D1305" s="219" t="s">
        <v>318</v>
      </c>
      <c r="E1305" s="219" t="s">
        <v>981</v>
      </c>
      <c r="F1305" s="61">
        <v>3.5000000000000003E-2</v>
      </c>
      <c r="G1305" s="61">
        <v>3.2499999999999999E-3</v>
      </c>
      <c r="H1305" s="61">
        <v>2.58</v>
      </c>
      <c r="I1305" s="3" t="s">
        <v>1147</v>
      </c>
      <c r="J1305" s="198"/>
    </row>
    <row r="1306" spans="1:10">
      <c r="A1306" s="215" t="str">
        <f t="shared" si="18"/>
        <v>乗0軽CCB</v>
      </c>
      <c r="B1306" s="61" t="s">
        <v>1370</v>
      </c>
      <c r="C1306" s="61" t="s">
        <v>1371</v>
      </c>
      <c r="D1306" s="219" t="s">
        <v>318</v>
      </c>
      <c r="E1306" s="219" t="s">
        <v>140</v>
      </c>
      <c r="F1306" s="61">
        <v>7.0000000000000007E-2</v>
      </c>
      <c r="G1306" s="61">
        <v>6.4999999999999997E-3</v>
      </c>
      <c r="H1306" s="61">
        <v>2.58</v>
      </c>
      <c r="I1306" s="3" t="s">
        <v>1145</v>
      </c>
      <c r="J1306" s="198"/>
    </row>
    <row r="1307" spans="1:10">
      <c r="A1307" s="215" t="str">
        <f t="shared" si="18"/>
        <v>乗0軽CCC</v>
      </c>
      <c r="B1307" s="61" t="s">
        <v>1370</v>
      </c>
      <c r="C1307" s="61" t="s">
        <v>1371</v>
      </c>
      <c r="D1307" s="219" t="s">
        <v>318</v>
      </c>
      <c r="E1307" s="219" t="s">
        <v>141</v>
      </c>
      <c r="F1307" s="61">
        <v>7.0000000000000007E-2</v>
      </c>
      <c r="G1307" s="61">
        <v>6.4999999999999997E-3</v>
      </c>
      <c r="H1307" s="61">
        <v>2.58</v>
      </c>
      <c r="I1307" s="3" t="s">
        <v>1145</v>
      </c>
      <c r="J1307" s="198"/>
    </row>
    <row r="1308" spans="1:10">
      <c r="A1308" s="215" t="str">
        <f t="shared" si="18"/>
        <v>乗0軽CDB</v>
      </c>
      <c r="B1308" s="61" t="s">
        <v>1370</v>
      </c>
      <c r="C1308" s="61" t="s">
        <v>1371</v>
      </c>
      <c r="D1308" s="219" t="s">
        <v>318</v>
      </c>
      <c r="E1308" s="219" t="s">
        <v>142</v>
      </c>
      <c r="F1308" s="61">
        <v>7.0000000000000007E-2</v>
      </c>
      <c r="G1308" s="61">
        <v>6.4999999999999997E-3</v>
      </c>
      <c r="H1308" s="61">
        <v>2.58</v>
      </c>
      <c r="I1308" s="3" t="s">
        <v>1761</v>
      </c>
      <c r="J1308" s="198"/>
    </row>
    <row r="1309" spans="1:10">
      <c r="A1309" s="215" t="str">
        <f t="shared" si="18"/>
        <v>乗0軽CDC</v>
      </c>
      <c r="B1309" s="61" t="s">
        <v>1370</v>
      </c>
      <c r="C1309" s="61" t="s">
        <v>1371</v>
      </c>
      <c r="D1309" s="219" t="s">
        <v>318</v>
      </c>
      <c r="E1309" s="219" t="s">
        <v>143</v>
      </c>
      <c r="F1309" s="61">
        <v>7.0000000000000007E-2</v>
      </c>
      <c r="G1309" s="61">
        <v>6.4999999999999997E-3</v>
      </c>
      <c r="H1309" s="61">
        <v>2.58</v>
      </c>
      <c r="I1309" s="3" t="s">
        <v>1761</v>
      </c>
      <c r="J1309" s="198"/>
    </row>
    <row r="1310" spans="1:10">
      <c r="A1310" s="215" t="str">
        <f t="shared" si="18"/>
        <v>乗0軽CMB</v>
      </c>
      <c r="B1310" s="61" t="s">
        <v>1370</v>
      </c>
      <c r="C1310" s="61" t="s">
        <v>1371</v>
      </c>
      <c r="D1310" s="219" t="s">
        <v>318</v>
      </c>
      <c r="E1310" s="219" t="s">
        <v>983</v>
      </c>
      <c r="F1310" s="61">
        <v>7.0000000000000007E-2</v>
      </c>
      <c r="G1310" s="61">
        <v>6.4999999999999997E-3</v>
      </c>
      <c r="H1310" s="61">
        <v>2.58</v>
      </c>
      <c r="I1310" s="3" t="s">
        <v>1147</v>
      </c>
      <c r="J1310" s="198"/>
    </row>
    <row r="1311" spans="1:10">
      <c r="A1311" s="215" t="str">
        <f t="shared" si="18"/>
        <v>乗0軽CMC</v>
      </c>
      <c r="B1311" s="61" t="s">
        <v>1370</v>
      </c>
      <c r="C1311" s="61" t="s">
        <v>1371</v>
      </c>
      <c r="D1311" s="219" t="s">
        <v>318</v>
      </c>
      <c r="E1311" s="219" t="s">
        <v>984</v>
      </c>
      <c r="F1311" s="61">
        <v>7.0000000000000007E-2</v>
      </c>
      <c r="G1311" s="61">
        <v>6.4999999999999997E-3</v>
      </c>
      <c r="H1311" s="61">
        <v>2.58</v>
      </c>
      <c r="I1311" s="3" t="s">
        <v>1147</v>
      </c>
      <c r="J1311" s="198"/>
    </row>
    <row r="1312" spans="1:10">
      <c r="A1312" s="215" t="str">
        <f t="shared" si="18"/>
        <v>乗0軽DCB</v>
      </c>
      <c r="B1312" s="61" t="s">
        <v>1370</v>
      </c>
      <c r="C1312" s="61" t="s">
        <v>1371</v>
      </c>
      <c r="D1312" s="61" t="s">
        <v>318</v>
      </c>
      <c r="E1312" s="61" t="s">
        <v>144</v>
      </c>
      <c r="F1312" s="61">
        <v>3.5000000000000003E-2</v>
      </c>
      <c r="G1312" s="61">
        <v>3.2499999999999999E-3</v>
      </c>
      <c r="H1312" s="61">
        <v>2.58</v>
      </c>
      <c r="I1312" s="3" t="s">
        <v>1145</v>
      </c>
      <c r="J1312" s="198"/>
    </row>
    <row r="1313" spans="1:10">
      <c r="A1313" s="215" t="str">
        <f t="shared" si="18"/>
        <v>乗0軽DCC</v>
      </c>
      <c r="B1313" s="61" t="s">
        <v>1370</v>
      </c>
      <c r="C1313" s="61" t="s">
        <v>1371</v>
      </c>
      <c r="D1313" s="61" t="s">
        <v>318</v>
      </c>
      <c r="E1313" s="61" t="s">
        <v>145</v>
      </c>
      <c r="F1313" s="61">
        <v>3.5000000000000003E-2</v>
      </c>
      <c r="G1313" s="61">
        <v>3.2499999999999999E-3</v>
      </c>
      <c r="H1313" s="61">
        <v>2.58</v>
      </c>
      <c r="I1313" s="3" t="s">
        <v>1145</v>
      </c>
      <c r="J1313" s="198"/>
    </row>
    <row r="1314" spans="1:10">
      <c r="A1314" s="215" t="str">
        <f t="shared" si="18"/>
        <v>乗0軽DDB</v>
      </c>
      <c r="B1314" s="61" t="s">
        <v>1370</v>
      </c>
      <c r="C1314" s="61" t="s">
        <v>1371</v>
      </c>
      <c r="D1314" s="61" t="s">
        <v>318</v>
      </c>
      <c r="E1314" s="61" t="s">
        <v>146</v>
      </c>
      <c r="F1314" s="61">
        <v>3.5000000000000003E-2</v>
      </c>
      <c r="G1314" s="61">
        <v>3.2499999999999999E-3</v>
      </c>
      <c r="H1314" s="61">
        <v>2.58</v>
      </c>
      <c r="I1314" s="3" t="s">
        <v>1761</v>
      </c>
      <c r="J1314" s="198"/>
    </row>
    <row r="1315" spans="1:10">
      <c r="A1315" s="215" t="str">
        <f t="shared" si="18"/>
        <v>乗0軽DDC</v>
      </c>
      <c r="B1315" s="61" t="s">
        <v>1370</v>
      </c>
      <c r="C1315" s="61" t="s">
        <v>1371</v>
      </c>
      <c r="D1315" s="61" t="s">
        <v>318</v>
      </c>
      <c r="E1315" s="61" t="s">
        <v>147</v>
      </c>
      <c r="F1315" s="61">
        <v>3.5000000000000003E-2</v>
      </c>
      <c r="G1315" s="61">
        <v>3.2499999999999999E-3</v>
      </c>
      <c r="H1315" s="61">
        <v>2.58</v>
      </c>
      <c r="I1315" s="3" t="s">
        <v>1761</v>
      </c>
      <c r="J1315" s="198"/>
    </row>
    <row r="1316" spans="1:10">
      <c r="A1316" s="215" t="str">
        <f t="shared" si="18"/>
        <v>乗0軽DMB</v>
      </c>
      <c r="B1316" s="61" t="s">
        <v>1370</v>
      </c>
      <c r="C1316" s="61" t="s">
        <v>1371</v>
      </c>
      <c r="D1316" s="61" t="s">
        <v>318</v>
      </c>
      <c r="E1316" s="61" t="s">
        <v>986</v>
      </c>
      <c r="F1316" s="61">
        <v>3.5000000000000003E-2</v>
      </c>
      <c r="G1316" s="61">
        <v>3.2499999999999999E-3</v>
      </c>
      <c r="H1316" s="61">
        <v>2.58</v>
      </c>
      <c r="I1316" s="3" t="s">
        <v>1147</v>
      </c>
      <c r="J1316" s="198"/>
    </row>
    <row r="1317" spans="1:10">
      <c r="A1317" s="215" t="str">
        <f t="shared" si="18"/>
        <v>乗0軽DMC</v>
      </c>
      <c r="B1317" s="61" t="s">
        <v>1370</v>
      </c>
      <c r="C1317" s="61" t="s">
        <v>1371</v>
      </c>
      <c r="D1317" s="61" t="s">
        <v>318</v>
      </c>
      <c r="E1317" s="61" t="s">
        <v>987</v>
      </c>
      <c r="F1317" s="61">
        <v>3.5000000000000003E-2</v>
      </c>
      <c r="G1317" s="61">
        <v>3.2499999999999999E-3</v>
      </c>
      <c r="H1317" s="61">
        <v>2.58</v>
      </c>
      <c r="I1317" s="3" t="s">
        <v>1147</v>
      </c>
      <c r="J1317" s="198"/>
    </row>
    <row r="1318" spans="1:10">
      <c r="A1318" s="215" t="str">
        <f t="shared" si="18"/>
        <v>乗0軽LDA</v>
      </c>
      <c r="B1318" s="61" t="s">
        <v>1370</v>
      </c>
      <c r="C1318" s="61" t="s">
        <v>1371</v>
      </c>
      <c r="D1318" s="61" t="s">
        <v>697</v>
      </c>
      <c r="E1318" s="61" t="s">
        <v>1011</v>
      </c>
      <c r="F1318" s="61">
        <v>0.08</v>
      </c>
      <c r="G1318" s="61">
        <v>5.0000000000000001E-3</v>
      </c>
      <c r="H1318" s="61">
        <v>2.58</v>
      </c>
      <c r="I1318" s="3" t="s">
        <v>1762</v>
      </c>
      <c r="J1318" s="198"/>
    </row>
    <row r="1319" spans="1:10">
      <c r="A1319" s="215" t="str">
        <f t="shared" si="18"/>
        <v>乗0軽LCA</v>
      </c>
      <c r="B1319" s="61" t="s">
        <v>1370</v>
      </c>
      <c r="C1319" s="61" t="s">
        <v>1371</v>
      </c>
      <c r="D1319" s="61" t="s">
        <v>697</v>
      </c>
      <c r="E1319" s="61" t="s">
        <v>1010</v>
      </c>
      <c r="F1319" s="61">
        <v>0.04</v>
      </c>
      <c r="G1319" s="61">
        <v>2.5000000000000001E-3</v>
      </c>
      <c r="H1319" s="61">
        <v>2.58</v>
      </c>
      <c r="I1319" s="3" t="s">
        <v>1145</v>
      </c>
      <c r="J1319" s="198"/>
    </row>
    <row r="1320" spans="1:10">
      <c r="A1320" s="215" t="str">
        <f t="shared" si="18"/>
        <v>乗0軽LMA</v>
      </c>
      <c r="B1320" s="61" t="s">
        <v>1370</v>
      </c>
      <c r="C1320" s="61" t="s">
        <v>1371</v>
      </c>
      <c r="D1320" s="61" t="s">
        <v>697</v>
      </c>
      <c r="E1320" s="61" t="s">
        <v>1012</v>
      </c>
      <c r="F1320" s="61">
        <v>0.02</v>
      </c>
      <c r="G1320" s="61">
        <v>1.25E-3</v>
      </c>
      <c r="H1320" s="61">
        <v>2.58</v>
      </c>
      <c r="I1320" s="3" t="s">
        <v>1147</v>
      </c>
      <c r="J1320" s="198"/>
    </row>
    <row r="1321" spans="1:10">
      <c r="A1321" s="215" t="str">
        <f t="shared" si="18"/>
        <v>乗0軽FDA</v>
      </c>
      <c r="B1321" s="61" t="s">
        <v>1370</v>
      </c>
      <c r="C1321" s="61" t="s">
        <v>1371</v>
      </c>
      <c r="D1321" s="61" t="s">
        <v>697</v>
      </c>
      <c r="E1321" s="61" t="s">
        <v>1008</v>
      </c>
      <c r="F1321" s="61">
        <v>0.08</v>
      </c>
      <c r="G1321" s="61">
        <v>5.0000000000000001E-3</v>
      </c>
      <c r="H1321" s="61">
        <v>2.58</v>
      </c>
      <c r="I1321" s="3" t="s">
        <v>1762</v>
      </c>
      <c r="J1321" s="198"/>
    </row>
    <row r="1322" spans="1:10">
      <c r="A1322" s="215" t="str">
        <f t="shared" si="18"/>
        <v>乗0軽FCA</v>
      </c>
      <c r="B1322" s="61" t="s">
        <v>1370</v>
      </c>
      <c r="C1322" s="61" t="s">
        <v>1371</v>
      </c>
      <c r="D1322" s="61" t="s">
        <v>697</v>
      </c>
      <c r="E1322" s="61" t="s">
        <v>1007</v>
      </c>
      <c r="F1322" s="61">
        <v>0.04</v>
      </c>
      <c r="G1322" s="61">
        <v>2.5000000000000001E-3</v>
      </c>
      <c r="H1322" s="61">
        <v>2.58</v>
      </c>
      <c r="I1322" s="3" t="s">
        <v>1145</v>
      </c>
      <c r="J1322" s="198"/>
    </row>
    <row r="1323" spans="1:10">
      <c r="A1323" s="215" t="str">
        <f t="shared" si="18"/>
        <v>乗0軽FMA</v>
      </c>
      <c r="B1323" s="61" t="s">
        <v>1370</v>
      </c>
      <c r="C1323" s="61" t="s">
        <v>1371</v>
      </c>
      <c r="D1323" s="61" t="s">
        <v>697</v>
      </c>
      <c r="E1323" s="61" t="s">
        <v>1009</v>
      </c>
      <c r="F1323" s="61">
        <v>0.02</v>
      </c>
      <c r="G1323" s="61">
        <v>1.25E-3</v>
      </c>
      <c r="H1323" s="61">
        <v>2.58</v>
      </c>
      <c r="I1323" s="3" t="s">
        <v>1147</v>
      </c>
      <c r="J1323" s="198"/>
    </row>
    <row r="1324" spans="1:10">
      <c r="A1324" s="215" t="str">
        <f t="shared" si="18"/>
        <v>乗0軽MDA</v>
      </c>
      <c r="B1324" s="61" t="s">
        <v>1370</v>
      </c>
      <c r="C1324" s="61" t="s">
        <v>1371</v>
      </c>
      <c r="D1324" s="61" t="s">
        <v>697</v>
      </c>
      <c r="E1324" s="61" t="s">
        <v>1018</v>
      </c>
      <c r="F1324" s="61">
        <v>0.04</v>
      </c>
      <c r="G1324" s="61">
        <v>2.5000000000000001E-3</v>
      </c>
      <c r="H1324" s="61">
        <v>2.58</v>
      </c>
      <c r="I1324" s="3" t="s">
        <v>1762</v>
      </c>
      <c r="J1324" s="198"/>
    </row>
    <row r="1325" spans="1:10">
      <c r="A1325" s="215" t="str">
        <f t="shared" si="18"/>
        <v>乗0軽MCA</v>
      </c>
      <c r="B1325" s="61" t="s">
        <v>1370</v>
      </c>
      <c r="C1325" s="61" t="s">
        <v>1371</v>
      </c>
      <c r="D1325" s="61" t="s">
        <v>697</v>
      </c>
      <c r="E1325" s="61" t="s">
        <v>1017</v>
      </c>
      <c r="F1325" s="61">
        <v>0.04</v>
      </c>
      <c r="G1325" s="61">
        <v>2.5000000000000001E-3</v>
      </c>
      <c r="H1325" s="61">
        <v>2.58</v>
      </c>
      <c r="I1325" s="3" t="s">
        <v>1145</v>
      </c>
      <c r="J1325" s="198"/>
    </row>
    <row r="1326" spans="1:10">
      <c r="A1326" s="215" t="str">
        <f t="shared" si="18"/>
        <v>乗0軽MMA</v>
      </c>
      <c r="B1326" s="61" t="s">
        <v>1370</v>
      </c>
      <c r="C1326" s="61" t="s">
        <v>1371</v>
      </c>
      <c r="D1326" s="61" t="s">
        <v>697</v>
      </c>
      <c r="E1326" s="61" t="s">
        <v>1019</v>
      </c>
      <c r="F1326" s="61">
        <v>0.04</v>
      </c>
      <c r="G1326" s="61">
        <v>2.5000000000000001E-3</v>
      </c>
      <c r="H1326" s="61">
        <v>2.58</v>
      </c>
      <c r="I1326" s="3" t="s">
        <v>1147</v>
      </c>
      <c r="J1326" s="198"/>
    </row>
    <row r="1327" spans="1:10">
      <c r="A1327" s="215" t="str">
        <f t="shared" si="18"/>
        <v>乗0軽RDA</v>
      </c>
      <c r="B1327" s="61" t="s">
        <v>1370</v>
      </c>
      <c r="C1327" s="61" t="s">
        <v>1371</v>
      </c>
      <c r="D1327" s="61" t="s">
        <v>697</v>
      </c>
      <c r="E1327" s="61" t="s">
        <v>1065</v>
      </c>
      <c r="F1327" s="61">
        <v>0.02</v>
      </c>
      <c r="G1327" s="61">
        <v>1.25E-3</v>
      </c>
      <c r="H1327" s="61">
        <v>2.58</v>
      </c>
      <c r="I1327" s="3" t="s">
        <v>1762</v>
      </c>
      <c r="J1327" s="198"/>
    </row>
    <row r="1328" spans="1:10">
      <c r="A1328" s="215" t="str">
        <f t="shared" si="18"/>
        <v>乗0軽RCA</v>
      </c>
      <c r="B1328" s="61" t="s">
        <v>1370</v>
      </c>
      <c r="C1328" s="61" t="s">
        <v>1371</v>
      </c>
      <c r="D1328" s="61" t="s">
        <v>697</v>
      </c>
      <c r="E1328" s="61" t="s">
        <v>1064</v>
      </c>
      <c r="F1328" s="61">
        <v>0.02</v>
      </c>
      <c r="G1328" s="61">
        <v>1.25E-3</v>
      </c>
      <c r="H1328" s="61">
        <v>2.58</v>
      </c>
      <c r="I1328" s="3" t="s">
        <v>1145</v>
      </c>
      <c r="J1328" s="198"/>
    </row>
    <row r="1329" spans="1:10">
      <c r="A1329" s="215" t="str">
        <f t="shared" si="18"/>
        <v>乗0軽RMA</v>
      </c>
      <c r="B1329" s="61" t="s">
        <v>1370</v>
      </c>
      <c r="C1329" s="61" t="s">
        <v>1371</v>
      </c>
      <c r="D1329" s="61" t="s">
        <v>697</v>
      </c>
      <c r="E1329" s="61" t="s">
        <v>1066</v>
      </c>
      <c r="F1329" s="61">
        <v>0.02</v>
      </c>
      <c r="G1329" s="61">
        <v>1.25E-3</v>
      </c>
      <c r="H1329" s="61">
        <v>2.58</v>
      </c>
      <c r="I1329" s="3" t="s">
        <v>1147</v>
      </c>
      <c r="J1329" s="198"/>
    </row>
    <row r="1330" spans="1:10">
      <c r="A1330" s="215" t="str">
        <f t="shared" si="18"/>
        <v>乗0軽QDA</v>
      </c>
      <c r="B1330" s="61" t="s">
        <v>1370</v>
      </c>
      <c r="C1330" s="61" t="s">
        <v>1371</v>
      </c>
      <c r="D1330" s="61" t="s">
        <v>697</v>
      </c>
      <c r="E1330" s="61" t="s">
        <v>1036</v>
      </c>
      <c r="F1330" s="61">
        <v>7.2000000000000008E-2</v>
      </c>
      <c r="G1330" s="61">
        <v>4.5000000000000005E-3</v>
      </c>
      <c r="H1330" s="61">
        <v>2.58</v>
      </c>
      <c r="I1330" s="3" t="s">
        <v>1762</v>
      </c>
      <c r="J1330" s="198"/>
    </row>
    <row r="1331" spans="1:10">
      <c r="A1331" s="215" t="str">
        <f t="shared" si="18"/>
        <v>乗0軽QCA</v>
      </c>
      <c r="B1331" s="61" t="s">
        <v>1370</v>
      </c>
      <c r="C1331" s="61" t="s">
        <v>1371</v>
      </c>
      <c r="D1331" s="61" t="s">
        <v>697</v>
      </c>
      <c r="E1331" s="61" t="s">
        <v>1032</v>
      </c>
      <c r="F1331" s="61">
        <v>7.2000000000000008E-2</v>
      </c>
      <c r="G1331" s="61">
        <v>4.5000000000000005E-3</v>
      </c>
      <c r="H1331" s="61">
        <v>2.58</v>
      </c>
      <c r="I1331" s="3" t="s">
        <v>1145</v>
      </c>
      <c r="J1331" s="198"/>
    </row>
    <row r="1332" spans="1:10">
      <c r="A1332" s="215" t="str">
        <f t="shared" si="18"/>
        <v>乗0軽QMA</v>
      </c>
      <c r="B1332" s="61" t="s">
        <v>1370</v>
      </c>
      <c r="C1332" s="61" t="s">
        <v>1371</v>
      </c>
      <c r="D1332" s="61" t="s">
        <v>697</v>
      </c>
      <c r="E1332" s="61" t="s">
        <v>1059</v>
      </c>
      <c r="F1332" s="61">
        <v>7.2000000000000008E-2</v>
      </c>
      <c r="G1332" s="61">
        <v>4.5000000000000005E-3</v>
      </c>
      <c r="H1332" s="61">
        <v>2.58</v>
      </c>
      <c r="I1332" s="3" t="s">
        <v>1147</v>
      </c>
      <c r="J1332" s="198"/>
    </row>
    <row r="1333" spans="1:10">
      <c r="A1333" s="215" t="str">
        <f t="shared" si="18"/>
        <v>乗0軽3DA</v>
      </c>
      <c r="B1333" s="61" t="s">
        <v>1370</v>
      </c>
      <c r="C1333" s="61" t="s">
        <v>1371</v>
      </c>
      <c r="D1333" s="61" t="s">
        <v>1155</v>
      </c>
      <c r="E1333" s="61" t="s">
        <v>1372</v>
      </c>
      <c r="F1333" s="61">
        <v>0.15</v>
      </c>
      <c r="G1333" s="61">
        <v>5.0000000000000001E-3</v>
      </c>
      <c r="H1333" s="61">
        <v>2.58</v>
      </c>
      <c r="I1333" s="3" t="s">
        <v>1763</v>
      </c>
      <c r="J1333" s="198"/>
    </row>
    <row r="1334" spans="1:10">
      <c r="A1334" s="215" t="str">
        <f t="shared" si="18"/>
        <v>乗0軽3CA</v>
      </c>
      <c r="B1334" s="61" t="s">
        <v>1370</v>
      </c>
      <c r="C1334" s="61" t="s">
        <v>1371</v>
      </c>
      <c r="D1334" s="61" t="s">
        <v>1155</v>
      </c>
      <c r="E1334" s="61" t="s">
        <v>1373</v>
      </c>
      <c r="F1334" s="61">
        <v>7.4999999999999997E-2</v>
      </c>
      <c r="G1334" s="61">
        <v>2.5000000000000001E-3</v>
      </c>
      <c r="H1334" s="61">
        <v>2.58</v>
      </c>
      <c r="I1334" s="3" t="s">
        <v>1145</v>
      </c>
      <c r="J1334" s="198"/>
    </row>
    <row r="1335" spans="1:10">
      <c r="A1335" s="215" t="str">
        <f t="shared" si="18"/>
        <v>乗0軽3MA</v>
      </c>
      <c r="B1335" s="61" t="s">
        <v>1370</v>
      </c>
      <c r="C1335" s="61" t="s">
        <v>1371</v>
      </c>
      <c r="D1335" s="61" t="s">
        <v>1155</v>
      </c>
      <c r="E1335" s="61" t="s">
        <v>1374</v>
      </c>
      <c r="F1335" s="61">
        <v>3.7499999999999999E-2</v>
      </c>
      <c r="G1335" s="61">
        <v>1.25E-3</v>
      </c>
      <c r="H1335" s="61">
        <v>2.58</v>
      </c>
      <c r="I1335" s="3" t="s">
        <v>1147</v>
      </c>
      <c r="J1335" s="198"/>
    </row>
    <row r="1336" spans="1:10">
      <c r="A1336" s="215" t="str">
        <f t="shared" si="18"/>
        <v>乗0軽4DA</v>
      </c>
      <c r="B1336" s="61" t="s">
        <v>1370</v>
      </c>
      <c r="C1336" s="61" t="s">
        <v>1371</v>
      </c>
      <c r="D1336" s="61" t="s">
        <v>1155</v>
      </c>
      <c r="E1336" s="61" t="s">
        <v>1375</v>
      </c>
      <c r="F1336" s="61">
        <v>0.11249999999999999</v>
      </c>
      <c r="G1336" s="61">
        <v>3.7499999999999994E-3</v>
      </c>
      <c r="H1336" s="61">
        <v>2.58</v>
      </c>
      <c r="I1336" s="3" t="s">
        <v>1763</v>
      </c>
      <c r="J1336" s="198"/>
    </row>
    <row r="1337" spans="1:10">
      <c r="A1337" s="215" t="str">
        <f t="shared" si="18"/>
        <v>乗0軽4CA</v>
      </c>
      <c r="B1337" s="61" t="s">
        <v>1370</v>
      </c>
      <c r="C1337" s="61" t="s">
        <v>1371</v>
      </c>
      <c r="D1337" s="61" t="s">
        <v>1155</v>
      </c>
      <c r="E1337" s="61" t="s">
        <v>1376</v>
      </c>
      <c r="F1337" s="61">
        <v>0.11249999999999999</v>
      </c>
      <c r="G1337" s="61">
        <v>3.7499999999999994E-3</v>
      </c>
      <c r="H1337" s="61">
        <v>2.58</v>
      </c>
      <c r="I1337" s="3" t="s">
        <v>1145</v>
      </c>
      <c r="J1337" s="198"/>
    </row>
    <row r="1338" spans="1:10">
      <c r="A1338" s="215" t="str">
        <f t="shared" si="18"/>
        <v>乗0軽4MA</v>
      </c>
      <c r="B1338" s="61" t="s">
        <v>1370</v>
      </c>
      <c r="C1338" s="61" t="s">
        <v>1371</v>
      </c>
      <c r="D1338" s="61" t="s">
        <v>1155</v>
      </c>
      <c r="E1338" s="61" t="s">
        <v>1377</v>
      </c>
      <c r="F1338" s="61">
        <v>0.11249999999999999</v>
      </c>
      <c r="G1338" s="61">
        <v>3.7499999999999994E-3</v>
      </c>
      <c r="H1338" s="61">
        <v>2.58</v>
      </c>
      <c r="I1338" s="3" t="s">
        <v>1147</v>
      </c>
      <c r="J1338" s="198"/>
    </row>
    <row r="1339" spans="1:10">
      <c r="A1339" s="215" t="str">
        <f t="shared" si="18"/>
        <v>乗0軽5DA</v>
      </c>
      <c r="B1339" s="61" t="s">
        <v>1370</v>
      </c>
      <c r="C1339" s="61" t="s">
        <v>1371</v>
      </c>
      <c r="D1339" s="61" t="s">
        <v>1155</v>
      </c>
      <c r="E1339" s="61" t="s">
        <v>1378</v>
      </c>
      <c r="F1339" s="61">
        <v>7.4999999999999997E-2</v>
      </c>
      <c r="G1339" s="61">
        <v>2.5000000000000001E-3</v>
      </c>
      <c r="H1339" s="61">
        <v>2.58</v>
      </c>
      <c r="I1339" s="3" t="s">
        <v>1763</v>
      </c>
      <c r="J1339" s="198"/>
    </row>
    <row r="1340" spans="1:10">
      <c r="A1340" s="215" t="str">
        <f t="shared" si="18"/>
        <v>乗0軽5CA</v>
      </c>
      <c r="B1340" s="61" t="s">
        <v>1370</v>
      </c>
      <c r="C1340" s="61" t="s">
        <v>1371</v>
      </c>
      <c r="D1340" s="61" t="s">
        <v>1155</v>
      </c>
      <c r="E1340" s="61" t="s">
        <v>1379</v>
      </c>
      <c r="F1340" s="61">
        <v>7.4999999999999997E-2</v>
      </c>
      <c r="G1340" s="61">
        <v>2.5000000000000001E-3</v>
      </c>
      <c r="H1340" s="61">
        <v>2.58</v>
      </c>
      <c r="I1340" s="3" t="s">
        <v>1145</v>
      </c>
      <c r="J1340" s="198"/>
    </row>
    <row r="1341" spans="1:10">
      <c r="A1341" s="215" t="str">
        <f t="shared" si="18"/>
        <v>乗0軽5MA</v>
      </c>
      <c r="B1341" s="61" t="s">
        <v>1370</v>
      </c>
      <c r="C1341" s="61" t="s">
        <v>1371</v>
      </c>
      <c r="D1341" s="61" t="s">
        <v>1155</v>
      </c>
      <c r="E1341" s="61" t="s">
        <v>1380</v>
      </c>
      <c r="F1341" s="61">
        <v>7.4999999999999997E-2</v>
      </c>
      <c r="G1341" s="61">
        <v>2.5000000000000001E-3</v>
      </c>
      <c r="H1341" s="61">
        <v>2.58</v>
      </c>
      <c r="I1341" s="3" t="s">
        <v>1147</v>
      </c>
      <c r="J1341" s="198"/>
    </row>
    <row r="1342" spans="1:10">
      <c r="A1342" s="215" t="str">
        <f t="shared" si="18"/>
        <v>乗0軽6DA</v>
      </c>
      <c r="B1342" s="61" t="s">
        <v>1370</v>
      </c>
      <c r="C1342" s="61" t="s">
        <v>1371</v>
      </c>
      <c r="D1342" s="61" t="s">
        <v>1155</v>
      </c>
      <c r="E1342" s="61" t="s">
        <v>1381</v>
      </c>
      <c r="F1342" s="61">
        <v>3.7499999999999999E-2</v>
      </c>
      <c r="G1342" s="61">
        <v>1.25E-3</v>
      </c>
      <c r="H1342" s="61">
        <v>2.58</v>
      </c>
      <c r="I1342" s="3" t="s">
        <v>1763</v>
      </c>
      <c r="J1342" s="198"/>
    </row>
    <row r="1343" spans="1:10">
      <c r="A1343" s="215" t="str">
        <f t="shared" si="18"/>
        <v>乗0軽6CA</v>
      </c>
      <c r="B1343" s="61" t="s">
        <v>1370</v>
      </c>
      <c r="C1343" s="61" t="s">
        <v>1371</v>
      </c>
      <c r="D1343" s="61" t="s">
        <v>1155</v>
      </c>
      <c r="E1343" s="61" t="s">
        <v>1382</v>
      </c>
      <c r="F1343" s="61">
        <v>3.7499999999999999E-2</v>
      </c>
      <c r="G1343" s="61">
        <v>1.25E-3</v>
      </c>
      <c r="H1343" s="61">
        <v>2.58</v>
      </c>
      <c r="I1343" s="3" t="s">
        <v>1145</v>
      </c>
      <c r="J1343" s="198"/>
    </row>
    <row r="1344" spans="1:10">
      <c r="A1344" s="215" t="str">
        <f t="shared" si="18"/>
        <v>乗0軽6MA</v>
      </c>
      <c r="B1344" s="61" t="s">
        <v>1370</v>
      </c>
      <c r="C1344" s="61" t="s">
        <v>1371</v>
      </c>
      <c r="D1344" s="61" t="s">
        <v>1155</v>
      </c>
      <c r="E1344" s="61" t="s">
        <v>1383</v>
      </c>
      <c r="F1344" s="61">
        <v>3.7499999999999999E-2</v>
      </c>
      <c r="G1344" s="61">
        <v>1.25E-3</v>
      </c>
      <c r="H1344" s="61">
        <v>2.58</v>
      </c>
      <c r="I1344" s="3" t="s">
        <v>1147</v>
      </c>
      <c r="J1344" s="198"/>
    </row>
    <row r="1345" spans="1:10">
      <c r="A1345" s="316" t="str">
        <f t="shared" si="18"/>
        <v>乗0軽AJB</v>
      </c>
      <c r="B1345" s="61" t="s">
        <v>1664</v>
      </c>
      <c r="C1345" s="61" t="s">
        <v>1665</v>
      </c>
      <c r="D1345" s="61" t="s">
        <v>318</v>
      </c>
      <c r="E1345" s="61" t="s">
        <v>1666</v>
      </c>
      <c r="F1345" s="61">
        <v>7.0000000000000007E-2</v>
      </c>
      <c r="G1345" s="61">
        <v>6.4999999999999997E-3</v>
      </c>
      <c r="H1345" s="61">
        <v>2.58</v>
      </c>
      <c r="I1345" s="3" t="s">
        <v>1145</v>
      </c>
      <c r="J1345" s="198"/>
    </row>
    <row r="1346" spans="1:10">
      <c r="A1346" s="316" t="str">
        <f t="shared" si="18"/>
        <v>乗0軽AJC</v>
      </c>
      <c r="B1346" s="61" t="s">
        <v>1664</v>
      </c>
      <c r="C1346" s="61" t="s">
        <v>1665</v>
      </c>
      <c r="D1346" s="61" t="s">
        <v>318</v>
      </c>
      <c r="E1346" s="61" t="s">
        <v>1667</v>
      </c>
      <c r="F1346" s="61">
        <v>7.0000000000000007E-2</v>
      </c>
      <c r="G1346" s="61">
        <v>6.4999999999999997E-3</v>
      </c>
      <c r="H1346" s="61">
        <v>2.58</v>
      </c>
      <c r="I1346" s="3" t="s">
        <v>1145</v>
      </c>
      <c r="J1346" s="198"/>
    </row>
    <row r="1347" spans="1:10">
      <c r="A1347" s="316" t="str">
        <f t="shared" si="18"/>
        <v>乗0軽AKB</v>
      </c>
      <c r="B1347" s="61" t="s">
        <v>1664</v>
      </c>
      <c r="C1347" s="61" t="s">
        <v>1665</v>
      </c>
      <c r="D1347" s="61" t="s">
        <v>318</v>
      </c>
      <c r="E1347" s="61" t="s">
        <v>1668</v>
      </c>
      <c r="F1347" s="61">
        <v>0.14000000000000001</v>
      </c>
      <c r="G1347" s="61">
        <v>1.2999999999999999E-2</v>
      </c>
      <c r="H1347" s="61">
        <v>2.58</v>
      </c>
      <c r="I1347" s="3" t="s">
        <v>1548</v>
      </c>
      <c r="J1347" s="198"/>
    </row>
    <row r="1348" spans="1:10">
      <c r="A1348" s="316" t="str">
        <f t="shared" si="18"/>
        <v>乗0軽AKC</v>
      </c>
      <c r="B1348" s="61" t="s">
        <v>1664</v>
      </c>
      <c r="C1348" s="61" t="s">
        <v>1665</v>
      </c>
      <c r="D1348" s="61" t="s">
        <v>318</v>
      </c>
      <c r="E1348" s="61" t="s">
        <v>1669</v>
      </c>
      <c r="F1348" s="61">
        <v>0.14000000000000001</v>
      </c>
      <c r="G1348" s="61">
        <v>1.2999999999999999E-2</v>
      </c>
      <c r="H1348" s="61">
        <v>2.58</v>
      </c>
      <c r="I1348" s="3" t="s">
        <v>1548</v>
      </c>
      <c r="J1348" s="198"/>
    </row>
    <row r="1349" spans="1:10">
      <c r="A1349" s="316" t="str">
        <f t="shared" si="18"/>
        <v>乗0軽BCB</v>
      </c>
      <c r="B1349" s="61" t="s">
        <v>1664</v>
      </c>
      <c r="C1349" s="61" t="s">
        <v>1665</v>
      </c>
      <c r="D1349" s="61" t="s">
        <v>318</v>
      </c>
      <c r="E1349" s="61" t="s">
        <v>1670</v>
      </c>
      <c r="F1349" s="61">
        <v>0.126</v>
      </c>
      <c r="G1349" s="61">
        <v>1.17E-2</v>
      </c>
      <c r="H1349" s="61">
        <v>2.58</v>
      </c>
      <c r="I1349" s="3" t="s">
        <v>1145</v>
      </c>
      <c r="J1349" s="198"/>
    </row>
    <row r="1350" spans="1:10">
      <c r="A1350" s="316" t="str">
        <f t="shared" si="18"/>
        <v>乗0軽BCC</v>
      </c>
      <c r="B1350" s="61" t="s">
        <v>1664</v>
      </c>
      <c r="C1350" s="61" t="s">
        <v>1665</v>
      </c>
      <c r="D1350" s="61" t="s">
        <v>318</v>
      </c>
      <c r="E1350" s="61" t="s">
        <v>1671</v>
      </c>
      <c r="F1350" s="61">
        <v>0.126</v>
      </c>
      <c r="G1350" s="61">
        <v>1.17E-2</v>
      </c>
      <c r="H1350" s="61">
        <v>2.58</v>
      </c>
      <c r="I1350" s="3" t="s">
        <v>1145</v>
      </c>
      <c r="J1350" s="198"/>
    </row>
    <row r="1351" spans="1:10">
      <c r="A1351" s="316" t="str">
        <f t="shared" si="18"/>
        <v>乗0軽BDB</v>
      </c>
      <c r="B1351" s="61" t="s">
        <v>1664</v>
      </c>
      <c r="C1351" s="61" t="s">
        <v>1665</v>
      </c>
      <c r="D1351" s="61" t="s">
        <v>318</v>
      </c>
      <c r="E1351" s="61" t="s">
        <v>1672</v>
      </c>
      <c r="F1351" s="61">
        <v>0.126</v>
      </c>
      <c r="G1351" s="61">
        <v>1.17E-2</v>
      </c>
      <c r="H1351" s="61">
        <v>2.58</v>
      </c>
      <c r="I1351" s="3" t="s">
        <v>1765</v>
      </c>
      <c r="J1351" s="198"/>
    </row>
    <row r="1352" spans="1:10">
      <c r="A1352" s="316" t="str">
        <f t="shared" si="18"/>
        <v>乗0軽BDC</v>
      </c>
      <c r="B1352" s="61" t="s">
        <v>1664</v>
      </c>
      <c r="C1352" s="61" t="s">
        <v>1665</v>
      </c>
      <c r="D1352" s="61" t="s">
        <v>318</v>
      </c>
      <c r="E1352" s="61" t="s">
        <v>1673</v>
      </c>
      <c r="F1352" s="61">
        <v>0.126</v>
      </c>
      <c r="G1352" s="61">
        <v>1.17E-2</v>
      </c>
      <c r="H1352" s="61">
        <v>2.58</v>
      </c>
      <c r="I1352" s="3" t="s">
        <v>1765</v>
      </c>
      <c r="J1352" s="198"/>
    </row>
    <row r="1353" spans="1:10">
      <c r="A1353" s="316" t="str">
        <f t="shared" si="18"/>
        <v>乗0軽BJB</v>
      </c>
      <c r="B1353" s="61" t="s">
        <v>1664</v>
      </c>
      <c r="C1353" s="61" t="s">
        <v>1665</v>
      </c>
      <c r="D1353" s="61" t="s">
        <v>318</v>
      </c>
      <c r="E1353" s="61" t="s">
        <v>1674</v>
      </c>
      <c r="F1353" s="61">
        <v>0.126</v>
      </c>
      <c r="G1353" s="61">
        <v>1.17E-2</v>
      </c>
      <c r="H1353" s="61">
        <v>2.58</v>
      </c>
      <c r="I1353" s="3" t="s">
        <v>1145</v>
      </c>
      <c r="J1353" s="198"/>
    </row>
    <row r="1354" spans="1:10">
      <c r="A1354" s="316" t="str">
        <f t="shared" si="18"/>
        <v>乗0軽BJC</v>
      </c>
      <c r="B1354" s="61" t="s">
        <v>1664</v>
      </c>
      <c r="C1354" s="61" t="s">
        <v>1665</v>
      </c>
      <c r="D1354" s="61" t="s">
        <v>318</v>
      </c>
      <c r="E1354" s="61" t="s">
        <v>1675</v>
      </c>
      <c r="F1354" s="61">
        <v>0.126</v>
      </c>
      <c r="G1354" s="61">
        <v>1.17E-2</v>
      </c>
      <c r="H1354" s="61">
        <v>2.58</v>
      </c>
      <c r="I1354" s="3" t="s">
        <v>1145</v>
      </c>
      <c r="J1354" s="198"/>
    </row>
    <row r="1355" spans="1:10">
      <c r="A1355" s="316" t="str">
        <f t="shared" si="18"/>
        <v>乗0軽BKB</v>
      </c>
      <c r="B1355" s="61" t="s">
        <v>1664</v>
      </c>
      <c r="C1355" s="61" t="s">
        <v>1665</v>
      </c>
      <c r="D1355" s="61" t="s">
        <v>318</v>
      </c>
      <c r="E1355" s="61" t="s">
        <v>1676</v>
      </c>
      <c r="F1355" s="61">
        <v>0.126</v>
      </c>
      <c r="G1355" s="61">
        <v>1.17E-2</v>
      </c>
      <c r="H1355" s="61">
        <v>2.58</v>
      </c>
      <c r="I1355" s="3" t="s">
        <v>1765</v>
      </c>
      <c r="J1355" s="198"/>
    </row>
    <row r="1356" spans="1:10">
      <c r="A1356" s="316" t="str">
        <f t="shared" si="18"/>
        <v>乗0軽BKC</v>
      </c>
      <c r="B1356" s="61" t="s">
        <v>1664</v>
      </c>
      <c r="C1356" s="61" t="s">
        <v>1665</v>
      </c>
      <c r="D1356" s="61" t="s">
        <v>318</v>
      </c>
      <c r="E1356" s="61" t="s">
        <v>1677</v>
      </c>
      <c r="F1356" s="61">
        <v>0.126</v>
      </c>
      <c r="G1356" s="61">
        <v>1.17E-2</v>
      </c>
      <c r="H1356" s="61">
        <v>2.58</v>
      </c>
      <c r="I1356" s="3" t="s">
        <v>1765</v>
      </c>
      <c r="J1356" s="198"/>
    </row>
    <row r="1357" spans="1:10">
      <c r="A1357" s="316" t="str">
        <f t="shared" si="18"/>
        <v>乗0軽CJB</v>
      </c>
      <c r="B1357" s="61" t="s">
        <v>1664</v>
      </c>
      <c r="C1357" s="61" t="s">
        <v>1665</v>
      </c>
      <c r="D1357" s="61" t="s">
        <v>318</v>
      </c>
      <c r="E1357" s="61" t="s">
        <v>1678</v>
      </c>
      <c r="F1357" s="61">
        <v>7.0000000000000007E-2</v>
      </c>
      <c r="G1357" s="61">
        <v>6.4999999999999997E-3</v>
      </c>
      <c r="H1357" s="61">
        <v>2.58</v>
      </c>
      <c r="I1357" s="3" t="s">
        <v>1145</v>
      </c>
      <c r="J1357" s="198"/>
    </row>
    <row r="1358" spans="1:10">
      <c r="A1358" s="316" t="str">
        <f t="shared" si="18"/>
        <v>乗0軽CJC</v>
      </c>
      <c r="B1358" s="61" t="s">
        <v>1664</v>
      </c>
      <c r="C1358" s="61" t="s">
        <v>1665</v>
      </c>
      <c r="D1358" s="61" t="s">
        <v>318</v>
      </c>
      <c r="E1358" s="61" t="s">
        <v>1679</v>
      </c>
      <c r="F1358" s="61">
        <v>7.0000000000000007E-2</v>
      </c>
      <c r="G1358" s="61">
        <v>6.4999999999999997E-3</v>
      </c>
      <c r="H1358" s="61">
        <v>2.58</v>
      </c>
      <c r="I1358" s="3" t="s">
        <v>1145</v>
      </c>
      <c r="J1358" s="198"/>
    </row>
    <row r="1359" spans="1:10">
      <c r="A1359" s="316" t="str">
        <f t="shared" si="18"/>
        <v>乗0軽CKB</v>
      </c>
      <c r="B1359" s="61" t="s">
        <v>1664</v>
      </c>
      <c r="C1359" s="61" t="s">
        <v>1665</v>
      </c>
      <c r="D1359" s="61" t="s">
        <v>318</v>
      </c>
      <c r="E1359" s="61" t="s">
        <v>1680</v>
      </c>
      <c r="F1359" s="61">
        <v>7.0000000000000007E-2</v>
      </c>
      <c r="G1359" s="61">
        <v>6.4999999999999997E-3</v>
      </c>
      <c r="H1359" s="61">
        <v>2.58</v>
      </c>
      <c r="I1359" s="3" t="s">
        <v>1765</v>
      </c>
      <c r="J1359" s="198"/>
    </row>
    <row r="1360" spans="1:10">
      <c r="A1360" s="316" t="str">
        <f t="shared" si="18"/>
        <v>乗0軽CKC</v>
      </c>
      <c r="B1360" s="61" t="s">
        <v>1664</v>
      </c>
      <c r="C1360" s="61" t="s">
        <v>1665</v>
      </c>
      <c r="D1360" s="61" t="s">
        <v>318</v>
      </c>
      <c r="E1360" s="61" t="s">
        <v>1681</v>
      </c>
      <c r="F1360" s="61">
        <v>7.0000000000000007E-2</v>
      </c>
      <c r="G1360" s="61">
        <v>6.4999999999999997E-3</v>
      </c>
      <c r="H1360" s="61">
        <v>2.58</v>
      </c>
      <c r="I1360" s="3" t="s">
        <v>1765</v>
      </c>
      <c r="J1360" s="198"/>
    </row>
    <row r="1361" spans="1:10">
      <c r="A1361" s="316" t="str">
        <f t="shared" si="18"/>
        <v>乗0軽DJB</v>
      </c>
      <c r="B1361" s="61" t="s">
        <v>1664</v>
      </c>
      <c r="C1361" s="61" t="s">
        <v>1665</v>
      </c>
      <c r="D1361" s="61" t="s">
        <v>318</v>
      </c>
      <c r="E1361" s="61" t="s">
        <v>1682</v>
      </c>
      <c r="F1361" s="61">
        <v>3.5000000000000003E-2</v>
      </c>
      <c r="G1361" s="61">
        <v>3.2499999999999999E-3</v>
      </c>
      <c r="H1361" s="61">
        <v>2.58</v>
      </c>
      <c r="I1361" s="3" t="s">
        <v>1145</v>
      </c>
      <c r="J1361" s="198"/>
    </row>
    <row r="1362" spans="1:10">
      <c r="A1362" s="316" t="str">
        <f t="shared" si="18"/>
        <v>乗0軽DJC</v>
      </c>
      <c r="B1362" s="61" t="s">
        <v>1664</v>
      </c>
      <c r="C1362" s="61" t="s">
        <v>1665</v>
      </c>
      <c r="D1362" s="61" t="s">
        <v>318</v>
      </c>
      <c r="E1362" s="61" t="s">
        <v>1683</v>
      </c>
      <c r="F1362" s="61">
        <v>3.5000000000000003E-2</v>
      </c>
      <c r="G1362" s="61">
        <v>3.2499999999999999E-3</v>
      </c>
      <c r="H1362" s="61">
        <v>2.58</v>
      </c>
      <c r="I1362" s="3" t="s">
        <v>1145</v>
      </c>
      <c r="J1362" s="198"/>
    </row>
    <row r="1363" spans="1:10">
      <c r="A1363" s="316" t="str">
        <f t="shared" si="18"/>
        <v>乗0軽DKB</v>
      </c>
      <c r="B1363" s="61" t="s">
        <v>1664</v>
      </c>
      <c r="C1363" s="61" t="s">
        <v>1665</v>
      </c>
      <c r="D1363" s="61" t="s">
        <v>318</v>
      </c>
      <c r="E1363" s="61" t="s">
        <v>1684</v>
      </c>
      <c r="F1363" s="61">
        <v>3.5000000000000003E-2</v>
      </c>
      <c r="G1363" s="61">
        <v>3.2499999999999999E-3</v>
      </c>
      <c r="H1363" s="61">
        <v>2.58</v>
      </c>
      <c r="I1363" s="3" t="s">
        <v>1765</v>
      </c>
      <c r="J1363" s="198"/>
    </row>
    <row r="1364" spans="1:10">
      <c r="A1364" s="316" t="str">
        <f t="shared" si="18"/>
        <v>乗0軽DKC</v>
      </c>
      <c r="B1364" s="61" t="s">
        <v>1664</v>
      </c>
      <c r="C1364" s="61" t="s">
        <v>1665</v>
      </c>
      <c r="D1364" s="61" t="s">
        <v>318</v>
      </c>
      <c r="E1364" s="61" t="s">
        <v>1685</v>
      </c>
      <c r="F1364" s="61">
        <v>3.5000000000000003E-2</v>
      </c>
      <c r="G1364" s="61">
        <v>3.2499999999999999E-3</v>
      </c>
      <c r="H1364" s="61">
        <v>2.58</v>
      </c>
      <c r="I1364" s="3" t="s">
        <v>1765</v>
      </c>
      <c r="J1364" s="198"/>
    </row>
    <row r="1365" spans="1:10">
      <c r="A1365" s="316" t="str">
        <f t="shared" si="18"/>
        <v>乗0軽NCB</v>
      </c>
      <c r="B1365" s="61" t="s">
        <v>1664</v>
      </c>
      <c r="C1365" s="61" t="s">
        <v>1665</v>
      </c>
      <c r="D1365" s="61" t="s">
        <v>318</v>
      </c>
      <c r="E1365" s="61" t="s">
        <v>1686</v>
      </c>
      <c r="F1365" s="61">
        <v>0.126</v>
      </c>
      <c r="G1365" s="61">
        <v>1.2999999999999999E-2</v>
      </c>
      <c r="H1365" s="61">
        <v>2.58</v>
      </c>
      <c r="I1365" s="3" t="s">
        <v>1145</v>
      </c>
      <c r="J1365" s="198"/>
    </row>
    <row r="1366" spans="1:10">
      <c r="A1366" s="316" t="str">
        <f t="shared" si="18"/>
        <v>乗0軽NCC</v>
      </c>
      <c r="B1366" s="61" t="s">
        <v>1664</v>
      </c>
      <c r="C1366" s="61" t="s">
        <v>1665</v>
      </c>
      <c r="D1366" s="61" t="s">
        <v>318</v>
      </c>
      <c r="E1366" s="61" t="s">
        <v>1687</v>
      </c>
      <c r="F1366" s="61">
        <v>0.126</v>
      </c>
      <c r="G1366" s="61">
        <v>1.2999999999999999E-2</v>
      </c>
      <c r="H1366" s="61">
        <v>2.58</v>
      </c>
      <c r="I1366" s="3" t="s">
        <v>1145</v>
      </c>
      <c r="J1366" s="198"/>
    </row>
    <row r="1367" spans="1:10">
      <c r="A1367" s="316" t="str">
        <f t="shared" si="18"/>
        <v>乗0軽NDB</v>
      </c>
      <c r="B1367" s="61" t="s">
        <v>1664</v>
      </c>
      <c r="C1367" s="61" t="s">
        <v>1665</v>
      </c>
      <c r="D1367" s="61" t="s">
        <v>318</v>
      </c>
      <c r="E1367" s="61" t="s">
        <v>1688</v>
      </c>
      <c r="F1367" s="61">
        <v>0.126</v>
      </c>
      <c r="G1367" s="61">
        <v>1.2999999999999999E-2</v>
      </c>
      <c r="H1367" s="61">
        <v>2.58</v>
      </c>
      <c r="I1367" s="3" t="s">
        <v>1765</v>
      </c>
      <c r="J1367" s="198"/>
    </row>
    <row r="1368" spans="1:10">
      <c r="A1368" s="316" t="str">
        <f t="shared" si="18"/>
        <v>乗0軽NDC</v>
      </c>
      <c r="B1368" s="61" t="s">
        <v>1664</v>
      </c>
      <c r="C1368" s="61" t="s">
        <v>1665</v>
      </c>
      <c r="D1368" s="61" t="s">
        <v>318</v>
      </c>
      <c r="E1368" s="61" t="s">
        <v>1689</v>
      </c>
      <c r="F1368" s="61">
        <v>0.126</v>
      </c>
      <c r="G1368" s="61">
        <v>1.2999999999999999E-2</v>
      </c>
      <c r="H1368" s="61">
        <v>2.58</v>
      </c>
      <c r="I1368" s="3" t="s">
        <v>1765</v>
      </c>
      <c r="J1368" s="198"/>
    </row>
    <row r="1369" spans="1:10">
      <c r="A1369" s="316" t="str">
        <f t="shared" si="18"/>
        <v>乗0軽NJB</v>
      </c>
      <c r="B1369" s="61" t="s">
        <v>1664</v>
      </c>
      <c r="C1369" s="61" t="s">
        <v>1665</v>
      </c>
      <c r="D1369" s="61" t="s">
        <v>318</v>
      </c>
      <c r="E1369" s="61" t="s">
        <v>1690</v>
      </c>
      <c r="F1369" s="61">
        <v>0.126</v>
      </c>
      <c r="G1369" s="61">
        <v>1.2999999999999999E-2</v>
      </c>
      <c r="H1369" s="61">
        <v>2.58</v>
      </c>
      <c r="I1369" s="3" t="s">
        <v>1145</v>
      </c>
      <c r="J1369" s="198"/>
    </row>
    <row r="1370" spans="1:10">
      <c r="A1370" s="316" t="str">
        <f t="shared" si="18"/>
        <v>乗0軽NJC</v>
      </c>
      <c r="B1370" s="61" t="s">
        <v>1664</v>
      </c>
      <c r="C1370" s="61" t="s">
        <v>1665</v>
      </c>
      <c r="D1370" s="61" t="s">
        <v>318</v>
      </c>
      <c r="E1370" s="61" t="s">
        <v>1691</v>
      </c>
      <c r="F1370" s="61">
        <v>0.126</v>
      </c>
      <c r="G1370" s="61">
        <v>1.2999999999999999E-2</v>
      </c>
      <c r="H1370" s="61">
        <v>2.58</v>
      </c>
      <c r="I1370" s="3" t="s">
        <v>1145</v>
      </c>
      <c r="J1370" s="198"/>
    </row>
    <row r="1371" spans="1:10">
      <c r="A1371" s="316" t="str">
        <f t="shared" si="18"/>
        <v>乗0軽NKB</v>
      </c>
      <c r="B1371" s="61" t="s">
        <v>1664</v>
      </c>
      <c r="C1371" s="61" t="s">
        <v>1665</v>
      </c>
      <c r="D1371" s="61" t="s">
        <v>318</v>
      </c>
      <c r="E1371" s="61" t="s">
        <v>1692</v>
      </c>
      <c r="F1371" s="61">
        <v>0.126</v>
      </c>
      <c r="G1371" s="61">
        <v>1.2999999999999999E-2</v>
      </c>
      <c r="H1371" s="61">
        <v>2.58</v>
      </c>
      <c r="I1371" s="3" t="s">
        <v>1765</v>
      </c>
      <c r="J1371" s="198"/>
    </row>
    <row r="1372" spans="1:10">
      <c r="A1372" s="316" t="str">
        <f t="shared" si="18"/>
        <v>乗0軽NKC</v>
      </c>
      <c r="B1372" s="61" t="s">
        <v>1664</v>
      </c>
      <c r="C1372" s="61" t="s">
        <v>1665</v>
      </c>
      <c r="D1372" s="61" t="s">
        <v>318</v>
      </c>
      <c r="E1372" s="61" t="s">
        <v>1693</v>
      </c>
      <c r="F1372" s="61">
        <v>0.126</v>
      </c>
      <c r="G1372" s="61">
        <v>1.2999999999999999E-2</v>
      </c>
      <c r="H1372" s="61">
        <v>2.58</v>
      </c>
      <c r="I1372" s="3" t="s">
        <v>1765</v>
      </c>
      <c r="J1372" s="198"/>
    </row>
    <row r="1373" spans="1:10">
      <c r="A1373" s="316" t="str">
        <f t="shared" si="18"/>
        <v>乗0軽PCB</v>
      </c>
      <c r="B1373" s="61" t="s">
        <v>1664</v>
      </c>
      <c r="C1373" s="61" t="s">
        <v>1665</v>
      </c>
      <c r="D1373" s="61" t="s">
        <v>318</v>
      </c>
      <c r="E1373" s="61" t="s">
        <v>1694</v>
      </c>
      <c r="F1373" s="61">
        <v>0.14000000000000001</v>
      </c>
      <c r="G1373" s="61">
        <v>1.17E-2</v>
      </c>
      <c r="H1373" s="61">
        <v>2.58</v>
      </c>
      <c r="I1373" s="3" t="s">
        <v>1145</v>
      </c>
      <c r="J1373" s="198"/>
    </row>
    <row r="1374" spans="1:10">
      <c r="A1374" s="316" t="str">
        <f t="shared" si="18"/>
        <v>乗0軽PCC</v>
      </c>
      <c r="B1374" s="61" t="s">
        <v>1664</v>
      </c>
      <c r="C1374" s="61" t="s">
        <v>1665</v>
      </c>
      <c r="D1374" s="61" t="s">
        <v>318</v>
      </c>
      <c r="E1374" s="61" t="s">
        <v>1695</v>
      </c>
      <c r="F1374" s="61">
        <v>0.14000000000000001</v>
      </c>
      <c r="G1374" s="61">
        <v>1.17E-2</v>
      </c>
      <c r="H1374" s="61">
        <v>2.58</v>
      </c>
      <c r="I1374" s="3" t="s">
        <v>1145</v>
      </c>
      <c r="J1374" s="198"/>
    </row>
    <row r="1375" spans="1:10">
      <c r="A1375" s="316" t="str">
        <f t="shared" si="18"/>
        <v>乗0軽PDB</v>
      </c>
      <c r="B1375" s="61" t="s">
        <v>1664</v>
      </c>
      <c r="C1375" s="61" t="s">
        <v>1665</v>
      </c>
      <c r="D1375" s="61" t="s">
        <v>318</v>
      </c>
      <c r="E1375" s="61" t="s">
        <v>1696</v>
      </c>
      <c r="F1375" s="61">
        <v>0.14000000000000001</v>
      </c>
      <c r="G1375" s="61">
        <v>1.17E-2</v>
      </c>
      <c r="H1375" s="61">
        <v>2.58</v>
      </c>
      <c r="I1375" s="3" t="s">
        <v>1765</v>
      </c>
      <c r="J1375" s="198"/>
    </row>
    <row r="1376" spans="1:10">
      <c r="A1376" s="316" t="str">
        <f t="shared" si="18"/>
        <v>乗0軽PDC</v>
      </c>
      <c r="B1376" s="61" t="s">
        <v>1664</v>
      </c>
      <c r="C1376" s="61" t="s">
        <v>1665</v>
      </c>
      <c r="D1376" s="61" t="s">
        <v>318</v>
      </c>
      <c r="E1376" s="61" t="s">
        <v>1697</v>
      </c>
      <c r="F1376" s="61">
        <v>0.14000000000000001</v>
      </c>
      <c r="G1376" s="61">
        <v>1.17E-2</v>
      </c>
      <c r="H1376" s="61">
        <v>2.58</v>
      </c>
      <c r="I1376" s="3" t="s">
        <v>1765</v>
      </c>
      <c r="J1376" s="198"/>
    </row>
    <row r="1377" spans="1:10">
      <c r="A1377" s="316" t="str">
        <f t="shared" si="18"/>
        <v>乗0軽PJB</v>
      </c>
      <c r="B1377" s="61" t="s">
        <v>1664</v>
      </c>
      <c r="C1377" s="61" t="s">
        <v>1665</v>
      </c>
      <c r="D1377" s="61" t="s">
        <v>318</v>
      </c>
      <c r="E1377" s="61" t="s">
        <v>1698</v>
      </c>
      <c r="F1377" s="61">
        <v>0.14000000000000001</v>
      </c>
      <c r="G1377" s="61">
        <v>1.17E-2</v>
      </c>
      <c r="H1377" s="61">
        <v>2.58</v>
      </c>
      <c r="I1377" s="3" t="s">
        <v>1145</v>
      </c>
      <c r="J1377" s="198"/>
    </row>
    <row r="1378" spans="1:10">
      <c r="A1378" s="316" t="str">
        <f t="shared" si="18"/>
        <v>乗0軽PJC</v>
      </c>
      <c r="B1378" s="61" t="s">
        <v>1664</v>
      </c>
      <c r="C1378" s="61" t="s">
        <v>1665</v>
      </c>
      <c r="D1378" s="61" t="s">
        <v>318</v>
      </c>
      <c r="E1378" s="61" t="s">
        <v>1699</v>
      </c>
      <c r="F1378" s="61">
        <v>0.14000000000000001</v>
      </c>
      <c r="G1378" s="61">
        <v>1.17E-2</v>
      </c>
      <c r="H1378" s="61">
        <v>2.58</v>
      </c>
      <c r="I1378" s="3" t="s">
        <v>1145</v>
      </c>
      <c r="J1378" s="198"/>
    </row>
    <row r="1379" spans="1:10">
      <c r="A1379" s="316" t="str">
        <f t="shared" si="18"/>
        <v>乗0軽PKB</v>
      </c>
      <c r="B1379" s="61" t="s">
        <v>1664</v>
      </c>
      <c r="C1379" s="61" t="s">
        <v>1665</v>
      </c>
      <c r="D1379" s="61" t="s">
        <v>318</v>
      </c>
      <c r="E1379" s="61" t="s">
        <v>1700</v>
      </c>
      <c r="F1379" s="61">
        <v>0.14000000000000001</v>
      </c>
      <c r="G1379" s="61">
        <v>1.17E-2</v>
      </c>
      <c r="H1379" s="61">
        <v>2.58</v>
      </c>
      <c r="I1379" s="3" t="s">
        <v>1765</v>
      </c>
      <c r="J1379" s="198"/>
    </row>
    <row r="1380" spans="1:10">
      <c r="A1380" s="316" t="str">
        <f t="shared" si="18"/>
        <v>乗0軽PKC</v>
      </c>
      <c r="B1380" s="61" t="s">
        <v>1664</v>
      </c>
      <c r="C1380" s="61" t="s">
        <v>1665</v>
      </c>
      <c r="D1380" s="61" t="s">
        <v>318</v>
      </c>
      <c r="E1380" s="61" t="s">
        <v>1701</v>
      </c>
      <c r="F1380" s="61">
        <v>0.14000000000000001</v>
      </c>
      <c r="G1380" s="61">
        <v>1.17E-2</v>
      </c>
      <c r="H1380" s="61">
        <v>2.58</v>
      </c>
      <c r="I1380" s="3" t="s">
        <v>1765</v>
      </c>
      <c r="J1380" s="198"/>
    </row>
    <row r="1381" spans="1:10">
      <c r="A1381" s="316" t="str">
        <f t="shared" si="18"/>
        <v>乗0軽LDB</v>
      </c>
      <c r="B1381" s="61" t="s">
        <v>1664</v>
      </c>
      <c r="C1381" s="61" t="s">
        <v>1665</v>
      </c>
      <c r="D1381" s="61" t="s">
        <v>697</v>
      </c>
      <c r="E1381" s="61" t="s">
        <v>1702</v>
      </c>
      <c r="F1381" s="61">
        <v>0.08</v>
      </c>
      <c r="G1381" s="61">
        <v>5.0000000000000001E-3</v>
      </c>
      <c r="H1381" s="61">
        <v>2.58</v>
      </c>
      <c r="I1381" s="3" t="s">
        <v>1762</v>
      </c>
      <c r="J1381" s="198"/>
    </row>
    <row r="1382" spans="1:10">
      <c r="A1382" s="316" t="str">
        <f t="shared" si="18"/>
        <v>乗0軽LDC</v>
      </c>
      <c r="B1382" s="61" t="s">
        <v>1664</v>
      </c>
      <c r="C1382" s="61" t="s">
        <v>1665</v>
      </c>
      <c r="D1382" s="61" t="s">
        <v>697</v>
      </c>
      <c r="E1382" s="61" t="s">
        <v>1703</v>
      </c>
      <c r="F1382" s="61">
        <v>0.08</v>
      </c>
      <c r="G1382" s="61">
        <v>5.0000000000000001E-3</v>
      </c>
      <c r="H1382" s="61">
        <v>2.58</v>
      </c>
      <c r="I1382" s="3" t="s">
        <v>1762</v>
      </c>
      <c r="J1382" s="198"/>
    </row>
    <row r="1383" spans="1:10">
      <c r="A1383" s="316" t="str">
        <f t="shared" si="18"/>
        <v>乗0軽LCB</v>
      </c>
      <c r="B1383" s="61" t="s">
        <v>1664</v>
      </c>
      <c r="C1383" s="61" t="s">
        <v>1665</v>
      </c>
      <c r="D1383" s="61" t="s">
        <v>697</v>
      </c>
      <c r="E1383" s="61" t="s">
        <v>1704</v>
      </c>
      <c r="F1383" s="61">
        <v>0.04</v>
      </c>
      <c r="G1383" s="61">
        <v>2.5000000000000001E-3</v>
      </c>
      <c r="H1383" s="61">
        <v>2.58</v>
      </c>
      <c r="I1383" s="3" t="s">
        <v>1145</v>
      </c>
      <c r="J1383" s="198"/>
    </row>
    <row r="1384" spans="1:10">
      <c r="A1384" s="316" t="str">
        <f t="shared" si="18"/>
        <v>乗0軽LCC</v>
      </c>
      <c r="B1384" s="61" t="s">
        <v>1664</v>
      </c>
      <c r="C1384" s="61" t="s">
        <v>1665</v>
      </c>
      <c r="D1384" s="61" t="s">
        <v>697</v>
      </c>
      <c r="E1384" s="61" t="s">
        <v>1705</v>
      </c>
      <c r="F1384" s="61">
        <v>0.04</v>
      </c>
      <c r="G1384" s="61">
        <v>2.5000000000000001E-3</v>
      </c>
      <c r="H1384" s="61">
        <v>2.58</v>
      </c>
      <c r="I1384" s="3" t="s">
        <v>1145</v>
      </c>
      <c r="J1384" s="198"/>
    </row>
    <row r="1385" spans="1:10">
      <c r="A1385" s="316" t="str">
        <f t="shared" si="18"/>
        <v>乗0軽LMB</v>
      </c>
      <c r="B1385" s="61" t="s">
        <v>1664</v>
      </c>
      <c r="C1385" s="61" t="s">
        <v>1665</v>
      </c>
      <c r="D1385" s="61" t="s">
        <v>697</v>
      </c>
      <c r="E1385" s="61" t="s">
        <v>1706</v>
      </c>
      <c r="F1385" s="61">
        <v>0.02</v>
      </c>
      <c r="G1385" s="61">
        <v>1.25E-3</v>
      </c>
      <c r="H1385" s="61">
        <v>2.58</v>
      </c>
      <c r="I1385" s="3" t="s">
        <v>1147</v>
      </c>
      <c r="J1385" s="198"/>
    </row>
    <row r="1386" spans="1:10">
      <c r="A1386" s="316" t="str">
        <f t="shared" si="18"/>
        <v>乗0軽LMC</v>
      </c>
      <c r="B1386" s="61" t="s">
        <v>1664</v>
      </c>
      <c r="C1386" s="61" t="s">
        <v>1665</v>
      </c>
      <c r="D1386" s="61" t="s">
        <v>697</v>
      </c>
      <c r="E1386" s="61" t="s">
        <v>1707</v>
      </c>
      <c r="F1386" s="61">
        <v>0.02</v>
      </c>
      <c r="G1386" s="61">
        <v>1.25E-3</v>
      </c>
      <c r="H1386" s="61">
        <v>2.58</v>
      </c>
      <c r="I1386" s="3" t="s">
        <v>1147</v>
      </c>
      <c r="J1386" s="198"/>
    </row>
    <row r="1387" spans="1:10">
      <c r="A1387" s="316" t="str">
        <f t="shared" si="18"/>
        <v>乗0軽FDB</v>
      </c>
      <c r="B1387" s="61" t="s">
        <v>1664</v>
      </c>
      <c r="C1387" s="61" t="s">
        <v>1665</v>
      </c>
      <c r="D1387" s="61" t="s">
        <v>697</v>
      </c>
      <c r="E1387" s="61" t="s">
        <v>1708</v>
      </c>
      <c r="F1387" s="61">
        <v>0.08</v>
      </c>
      <c r="G1387" s="61">
        <v>5.0000000000000001E-3</v>
      </c>
      <c r="H1387" s="61">
        <v>2.58</v>
      </c>
      <c r="I1387" s="3" t="s">
        <v>1762</v>
      </c>
      <c r="J1387" s="198"/>
    </row>
    <row r="1388" spans="1:10">
      <c r="A1388" s="316" t="str">
        <f t="shared" si="18"/>
        <v>乗0軽FDC</v>
      </c>
      <c r="B1388" s="61" t="s">
        <v>1664</v>
      </c>
      <c r="C1388" s="61" t="s">
        <v>1665</v>
      </c>
      <c r="D1388" s="61" t="s">
        <v>697</v>
      </c>
      <c r="E1388" s="61" t="s">
        <v>1709</v>
      </c>
      <c r="F1388" s="61">
        <v>0.08</v>
      </c>
      <c r="G1388" s="61">
        <v>5.0000000000000001E-3</v>
      </c>
      <c r="H1388" s="61">
        <v>2.58</v>
      </c>
      <c r="I1388" s="3" t="s">
        <v>1762</v>
      </c>
      <c r="J1388" s="198"/>
    </row>
    <row r="1389" spans="1:10">
      <c r="A1389" s="316" t="str">
        <f t="shared" si="18"/>
        <v>乗0軽FCB</v>
      </c>
      <c r="B1389" s="61" t="s">
        <v>1664</v>
      </c>
      <c r="C1389" s="61" t="s">
        <v>1665</v>
      </c>
      <c r="D1389" s="61" t="s">
        <v>697</v>
      </c>
      <c r="E1389" s="61" t="s">
        <v>1710</v>
      </c>
      <c r="F1389" s="61">
        <v>0.04</v>
      </c>
      <c r="G1389" s="61">
        <v>2.5000000000000001E-3</v>
      </c>
      <c r="H1389" s="61">
        <v>2.58</v>
      </c>
      <c r="I1389" s="3" t="s">
        <v>1145</v>
      </c>
      <c r="J1389" s="198"/>
    </row>
    <row r="1390" spans="1:10">
      <c r="A1390" s="316" t="str">
        <f t="shared" si="18"/>
        <v>乗0軽FCC</v>
      </c>
      <c r="B1390" s="61" t="s">
        <v>1664</v>
      </c>
      <c r="C1390" s="61" t="s">
        <v>1665</v>
      </c>
      <c r="D1390" s="61" t="s">
        <v>697</v>
      </c>
      <c r="E1390" s="61" t="s">
        <v>1711</v>
      </c>
      <c r="F1390" s="61">
        <v>0.04</v>
      </c>
      <c r="G1390" s="61">
        <v>2.5000000000000001E-3</v>
      </c>
      <c r="H1390" s="61">
        <v>2.58</v>
      </c>
      <c r="I1390" s="3" t="s">
        <v>1145</v>
      </c>
      <c r="J1390" s="198"/>
    </row>
    <row r="1391" spans="1:10">
      <c r="A1391" s="316" t="str">
        <f t="shared" si="18"/>
        <v>乗0軽FMB</v>
      </c>
      <c r="B1391" s="61" t="s">
        <v>1664</v>
      </c>
      <c r="C1391" s="61" t="s">
        <v>1665</v>
      </c>
      <c r="D1391" s="61" t="s">
        <v>697</v>
      </c>
      <c r="E1391" s="61" t="s">
        <v>1712</v>
      </c>
      <c r="F1391" s="61">
        <v>0.02</v>
      </c>
      <c r="G1391" s="61">
        <v>1.25E-3</v>
      </c>
      <c r="H1391" s="61">
        <v>2.58</v>
      </c>
      <c r="I1391" s="3" t="s">
        <v>1147</v>
      </c>
      <c r="J1391" s="198"/>
    </row>
    <row r="1392" spans="1:10">
      <c r="A1392" s="316" t="str">
        <f t="shared" si="18"/>
        <v>乗0軽FMC</v>
      </c>
      <c r="B1392" s="61" t="s">
        <v>1664</v>
      </c>
      <c r="C1392" s="61" t="s">
        <v>1665</v>
      </c>
      <c r="D1392" s="61" t="s">
        <v>697</v>
      </c>
      <c r="E1392" s="61" t="s">
        <v>1713</v>
      </c>
      <c r="F1392" s="61">
        <v>0.02</v>
      </c>
      <c r="G1392" s="61">
        <v>1.25E-3</v>
      </c>
      <c r="H1392" s="61">
        <v>2.58</v>
      </c>
      <c r="I1392" s="3" t="s">
        <v>1147</v>
      </c>
      <c r="J1392" s="198"/>
    </row>
    <row r="1393" spans="1:10">
      <c r="A1393" s="316" t="str">
        <f t="shared" si="18"/>
        <v>乗0軽MDA</v>
      </c>
      <c r="B1393" s="61" t="s">
        <v>1664</v>
      </c>
      <c r="C1393" s="61" t="s">
        <v>1665</v>
      </c>
      <c r="D1393" s="61" t="s">
        <v>697</v>
      </c>
      <c r="E1393" s="61" t="s">
        <v>1018</v>
      </c>
      <c r="F1393" s="61">
        <v>0.04</v>
      </c>
      <c r="G1393" s="61">
        <v>2.5000000000000001E-3</v>
      </c>
      <c r="H1393" s="61">
        <v>2.58</v>
      </c>
      <c r="I1393" s="3" t="s">
        <v>1762</v>
      </c>
      <c r="J1393" s="198"/>
    </row>
    <row r="1394" spans="1:10">
      <c r="A1394" s="316" t="str">
        <f t="shared" si="18"/>
        <v>乗0軽MDB</v>
      </c>
      <c r="B1394" s="61" t="s">
        <v>1664</v>
      </c>
      <c r="C1394" s="61" t="s">
        <v>1665</v>
      </c>
      <c r="D1394" s="61" t="s">
        <v>697</v>
      </c>
      <c r="E1394" s="61" t="s">
        <v>1714</v>
      </c>
      <c r="F1394" s="61">
        <v>0.04</v>
      </c>
      <c r="G1394" s="61">
        <v>2.5000000000000001E-3</v>
      </c>
      <c r="H1394" s="61">
        <v>2.58</v>
      </c>
      <c r="I1394" s="3" t="s">
        <v>1762</v>
      </c>
      <c r="J1394" s="198"/>
    </row>
    <row r="1395" spans="1:10">
      <c r="A1395" s="316" t="str">
        <f t="shared" si="18"/>
        <v>乗0軽MDC</v>
      </c>
      <c r="B1395" s="61" t="s">
        <v>1664</v>
      </c>
      <c r="C1395" s="61" t="s">
        <v>1665</v>
      </c>
      <c r="D1395" s="61" t="s">
        <v>697</v>
      </c>
      <c r="E1395" s="61" t="s">
        <v>1715</v>
      </c>
      <c r="F1395" s="61">
        <v>0.04</v>
      </c>
      <c r="G1395" s="61">
        <v>2.5000000000000001E-3</v>
      </c>
      <c r="H1395" s="61">
        <v>2.58</v>
      </c>
      <c r="I1395" s="3" t="s">
        <v>1762</v>
      </c>
      <c r="J1395" s="198"/>
    </row>
    <row r="1396" spans="1:10">
      <c r="A1396" s="316" t="str">
        <f t="shared" si="18"/>
        <v>乗0軽MCB</v>
      </c>
      <c r="B1396" s="61" t="s">
        <v>1664</v>
      </c>
      <c r="C1396" s="61" t="s">
        <v>1665</v>
      </c>
      <c r="D1396" s="61" t="s">
        <v>697</v>
      </c>
      <c r="E1396" s="61" t="s">
        <v>1716</v>
      </c>
      <c r="F1396" s="61">
        <v>0.04</v>
      </c>
      <c r="G1396" s="61">
        <v>2.5000000000000001E-3</v>
      </c>
      <c r="H1396" s="61">
        <v>2.58</v>
      </c>
      <c r="I1396" s="3" t="s">
        <v>1145</v>
      </c>
      <c r="J1396" s="198"/>
    </row>
    <row r="1397" spans="1:10">
      <c r="A1397" s="316" t="str">
        <f t="shared" si="18"/>
        <v>乗0軽MCC</v>
      </c>
      <c r="B1397" s="61" t="s">
        <v>1664</v>
      </c>
      <c r="C1397" s="61" t="s">
        <v>1665</v>
      </c>
      <c r="D1397" s="61" t="s">
        <v>697</v>
      </c>
      <c r="E1397" s="61" t="s">
        <v>1717</v>
      </c>
      <c r="F1397" s="61">
        <v>0.04</v>
      </c>
      <c r="G1397" s="61">
        <v>2.5000000000000001E-3</v>
      </c>
      <c r="H1397" s="61">
        <v>2.58</v>
      </c>
      <c r="I1397" s="3" t="s">
        <v>1145</v>
      </c>
      <c r="J1397" s="198"/>
    </row>
    <row r="1398" spans="1:10">
      <c r="A1398" s="316" t="str">
        <f t="shared" si="18"/>
        <v>乗0軽MMB</v>
      </c>
      <c r="B1398" s="61" t="s">
        <v>1664</v>
      </c>
      <c r="C1398" s="61" t="s">
        <v>1665</v>
      </c>
      <c r="D1398" s="61" t="s">
        <v>697</v>
      </c>
      <c r="E1398" s="61" t="s">
        <v>1718</v>
      </c>
      <c r="F1398" s="61">
        <v>0.04</v>
      </c>
      <c r="G1398" s="61">
        <v>2.5000000000000001E-3</v>
      </c>
      <c r="H1398" s="61">
        <v>2.58</v>
      </c>
      <c r="I1398" s="3" t="s">
        <v>1147</v>
      </c>
      <c r="J1398" s="198"/>
    </row>
    <row r="1399" spans="1:10">
      <c r="A1399" s="316" t="str">
        <f t="shared" si="18"/>
        <v>乗0軽MMC</v>
      </c>
      <c r="B1399" s="61" t="s">
        <v>1664</v>
      </c>
      <c r="C1399" s="61" t="s">
        <v>1665</v>
      </c>
      <c r="D1399" s="61" t="s">
        <v>697</v>
      </c>
      <c r="E1399" s="61" t="s">
        <v>1719</v>
      </c>
      <c r="F1399" s="61">
        <v>0.04</v>
      </c>
      <c r="G1399" s="61">
        <v>2.5000000000000001E-3</v>
      </c>
      <c r="H1399" s="61">
        <v>2.58</v>
      </c>
      <c r="I1399" s="3" t="s">
        <v>1147</v>
      </c>
      <c r="J1399" s="198"/>
    </row>
    <row r="1400" spans="1:10">
      <c r="A1400" s="316" t="str">
        <f t="shared" si="18"/>
        <v>乗0軽RDB</v>
      </c>
      <c r="B1400" s="61" t="s">
        <v>1664</v>
      </c>
      <c r="C1400" s="61" t="s">
        <v>1665</v>
      </c>
      <c r="D1400" s="61" t="s">
        <v>697</v>
      </c>
      <c r="E1400" s="61" t="s">
        <v>1720</v>
      </c>
      <c r="F1400" s="61">
        <v>0.02</v>
      </c>
      <c r="G1400" s="61">
        <v>1.25E-3</v>
      </c>
      <c r="H1400" s="61">
        <v>2.58</v>
      </c>
      <c r="I1400" s="3" t="s">
        <v>1762</v>
      </c>
      <c r="J1400" s="198"/>
    </row>
    <row r="1401" spans="1:10">
      <c r="A1401" s="316" t="str">
        <f t="shared" si="18"/>
        <v>乗0軽RDC</v>
      </c>
      <c r="B1401" s="61" t="s">
        <v>1664</v>
      </c>
      <c r="C1401" s="61" t="s">
        <v>1665</v>
      </c>
      <c r="D1401" s="61" t="s">
        <v>697</v>
      </c>
      <c r="E1401" s="61" t="s">
        <v>1721</v>
      </c>
      <c r="F1401" s="61">
        <v>0.02</v>
      </c>
      <c r="G1401" s="61">
        <v>1.25E-3</v>
      </c>
      <c r="H1401" s="61">
        <v>2.58</v>
      </c>
      <c r="I1401" s="3" t="s">
        <v>1762</v>
      </c>
      <c r="J1401" s="198"/>
    </row>
    <row r="1402" spans="1:10">
      <c r="A1402" s="316" t="str">
        <f t="shared" si="18"/>
        <v>乗0軽RCB</v>
      </c>
      <c r="B1402" s="61" t="s">
        <v>1664</v>
      </c>
      <c r="C1402" s="61" t="s">
        <v>1665</v>
      </c>
      <c r="D1402" s="61" t="s">
        <v>697</v>
      </c>
      <c r="E1402" s="61" t="s">
        <v>1722</v>
      </c>
      <c r="F1402" s="61">
        <v>0.02</v>
      </c>
      <c r="G1402" s="61">
        <v>1.25E-3</v>
      </c>
      <c r="H1402" s="61">
        <v>2.58</v>
      </c>
      <c r="I1402" s="3" t="s">
        <v>1145</v>
      </c>
      <c r="J1402" s="198"/>
    </row>
    <row r="1403" spans="1:10">
      <c r="A1403" s="316" t="str">
        <f t="shared" si="18"/>
        <v>乗0軽RCC</v>
      </c>
      <c r="B1403" s="61" t="s">
        <v>1664</v>
      </c>
      <c r="C1403" s="61" t="s">
        <v>1665</v>
      </c>
      <c r="D1403" s="61" t="s">
        <v>697</v>
      </c>
      <c r="E1403" s="61" t="s">
        <v>1723</v>
      </c>
      <c r="F1403" s="61">
        <v>0.02</v>
      </c>
      <c r="G1403" s="61">
        <v>1.25E-3</v>
      </c>
      <c r="H1403" s="61">
        <v>2.58</v>
      </c>
      <c r="I1403" s="3" t="s">
        <v>1145</v>
      </c>
      <c r="J1403" s="198"/>
    </row>
    <row r="1404" spans="1:10">
      <c r="A1404" s="316" t="str">
        <f t="shared" si="18"/>
        <v>乗0軽RMB</v>
      </c>
      <c r="B1404" s="61" t="s">
        <v>1664</v>
      </c>
      <c r="C1404" s="61" t="s">
        <v>1665</v>
      </c>
      <c r="D1404" s="61" t="s">
        <v>697</v>
      </c>
      <c r="E1404" s="61" t="s">
        <v>1724</v>
      </c>
      <c r="F1404" s="61">
        <v>0.02</v>
      </c>
      <c r="G1404" s="61">
        <v>1.25E-3</v>
      </c>
      <c r="H1404" s="61">
        <v>2.58</v>
      </c>
      <c r="I1404" s="3" t="s">
        <v>1147</v>
      </c>
      <c r="J1404" s="198"/>
    </row>
    <row r="1405" spans="1:10">
      <c r="A1405" s="316" t="str">
        <f t="shared" si="18"/>
        <v>乗0軽RMC</v>
      </c>
      <c r="B1405" s="61" t="s">
        <v>1664</v>
      </c>
      <c r="C1405" s="61" t="s">
        <v>1665</v>
      </c>
      <c r="D1405" s="61" t="s">
        <v>697</v>
      </c>
      <c r="E1405" s="61" t="s">
        <v>1725</v>
      </c>
      <c r="F1405" s="61">
        <v>0.02</v>
      </c>
      <c r="G1405" s="61">
        <v>1.25E-3</v>
      </c>
      <c r="H1405" s="61">
        <v>2.58</v>
      </c>
      <c r="I1405" s="3" t="s">
        <v>1147</v>
      </c>
      <c r="J1405" s="198"/>
    </row>
    <row r="1406" spans="1:10">
      <c r="A1406" s="316" t="str">
        <f t="shared" si="18"/>
        <v>乗0軽QDB</v>
      </c>
      <c r="B1406" s="61" t="s">
        <v>1664</v>
      </c>
      <c r="C1406" s="61" t="s">
        <v>1665</v>
      </c>
      <c r="D1406" s="61" t="s">
        <v>697</v>
      </c>
      <c r="E1406" s="61" t="s">
        <v>1726</v>
      </c>
      <c r="F1406" s="61">
        <v>7.1999999999999995E-2</v>
      </c>
      <c r="G1406" s="61">
        <v>4.4999999999999997E-3</v>
      </c>
      <c r="H1406" s="61">
        <v>2.58</v>
      </c>
      <c r="I1406" s="3" t="s">
        <v>1762</v>
      </c>
      <c r="J1406" s="198"/>
    </row>
    <row r="1407" spans="1:10">
      <c r="A1407" s="316" t="str">
        <f t="shared" si="18"/>
        <v>乗0軽QDC</v>
      </c>
      <c r="B1407" s="61" t="s">
        <v>1664</v>
      </c>
      <c r="C1407" s="61" t="s">
        <v>1665</v>
      </c>
      <c r="D1407" s="61" t="s">
        <v>697</v>
      </c>
      <c r="E1407" s="61" t="s">
        <v>1727</v>
      </c>
      <c r="F1407" s="61">
        <v>7.1999999999999995E-2</v>
      </c>
      <c r="G1407" s="61">
        <v>4.4999999999999997E-3</v>
      </c>
      <c r="H1407" s="61">
        <v>2.58</v>
      </c>
      <c r="I1407" s="3" t="s">
        <v>1762</v>
      </c>
      <c r="J1407" s="198"/>
    </row>
    <row r="1408" spans="1:10">
      <c r="A1408" s="316" t="str">
        <f t="shared" si="18"/>
        <v>乗0軽QCB</v>
      </c>
      <c r="B1408" s="61" t="s">
        <v>1664</v>
      </c>
      <c r="C1408" s="61" t="s">
        <v>1665</v>
      </c>
      <c r="D1408" s="61" t="s">
        <v>697</v>
      </c>
      <c r="E1408" s="61" t="s">
        <v>1728</v>
      </c>
      <c r="F1408" s="61">
        <v>7.1999999999999995E-2</v>
      </c>
      <c r="G1408" s="61">
        <v>4.4999999999999997E-3</v>
      </c>
      <c r="H1408" s="61">
        <v>2.58</v>
      </c>
      <c r="I1408" s="3" t="s">
        <v>1145</v>
      </c>
      <c r="J1408" s="198"/>
    </row>
    <row r="1409" spans="1:10">
      <c r="A1409" s="316" t="str">
        <f t="shared" si="18"/>
        <v>乗0軽QCC</v>
      </c>
      <c r="B1409" s="61" t="s">
        <v>1664</v>
      </c>
      <c r="C1409" s="61" t="s">
        <v>1665</v>
      </c>
      <c r="D1409" s="61" t="s">
        <v>697</v>
      </c>
      <c r="E1409" s="61" t="s">
        <v>1729</v>
      </c>
      <c r="F1409" s="61">
        <v>7.1999999999999995E-2</v>
      </c>
      <c r="G1409" s="61">
        <v>4.4999999999999997E-3</v>
      </c>
      <c r="H1409" s="61">
        <v>2.58</v>
      </c>
      <c r="I1409" s="3" t="s">
        <v>1145</v>
      </c>
      <c r="J1409" s="198"/>
    </row>
    <row r="1410" spans="1:10">
      <c r="A1410" s="316" t="str">
        <f t="shared" si="18"/>
        <v>乗0軽QMB</v>
      </c>
      <c r="B1410" s="61" t="s">
        <v>1664</v>
      </c>
      <c r="C1410" s="61" t="s">
        <v>1665</v>
      </c>
      <c r="D1410" s="61" t="s">
        <v>697</v>
      </c>
      <c r="E1410" s="61" t="s">
        <v>1730</v>
      </c>
      <c r="F1410" s="61">
        <v>7.1999999999999995E-2</v>
      </c>
      <c r="G1410" s="61">
        <v>4.4999999999999997E-3</v>
      </c>
      <c r="H1410" s="61">
        <v>2.58</v>
      </c>
      <c r="I1410" s="3" t="s">
        <v>1147</v>
      </c>
      <c r="J1410" s="198"/>
    </row>
    <row r="1411" spans="1:10">
      <c r="A1411" s="316" t="str">
        <f t="shared" si="18"/>
        <v>乗0軽QMC</v>
      </c>
      <c r="B1411" s="61" t="s">
        <v>1664</v>
      </c>
      <c r="C1411" s="61" t="s">
        <v>1665</v>
      </c>
      <c r="D1411" s="61" t="s">
        <v>697</v>
      </c>
      <c r="E1411" s="61" t="s">
        <v>1731</v>
      </c>
      <c r="F1411" s="61">
        <v>7.1999999999999995E-2</v>
      </c>
      <c r="G1411" s="61">
        <v>4.4999999999999997E-3</v>
      </c>
      <c r="H1411" s="61">
        <v>2.58</v>
      </c>
      <c r="I1411" s="3" t="s">
        <v>1147</v>
      </c>
      <c r="J1411" s="198"/>
    </row>
    <row r="1412" spans="1:10">
      <c r="A1412" s="215" t="str">
        <f t="shared" si="18"/>
        <v>乗0CTN</v>
      </c>
      <c r="B1412" s="61" t="s">
        <v>1384</v>
      </c>
      <c r="C1412" s="61" t="s">
        <v>1385</v>
      </c>
      <c r="D1412" s="61" t="s">
        <v>408</v>
      </c>
      <c r="E1412" s="61" t="s">
        <v>477</v>
      </c>
      <c r="F1412" s="61">
        <v>0.03</v>
      </c>
      <c r="G1412" s="61">
        <v>0</v>
      </c>
      <c r="H1412" s="61">
        <v>2.23</v>
      </c>
      <c r="I1412" s="3" t="s">
        <v>443</v>
      </c>
      <c r="J1412" s="198"/>
    </row>
    <row r="1413" spans="1:10">
      <c r="A1413" s="215" t="str">
        <f t="shared" si="18"/>
        <v>乗0CLN</v>
      </c>
      <c r="B1413" s="61" t="s">
        <v>1384</v>
      </c>
      <c r="C1413" s="61" t="s">
        <v>1385</v>
      </c>
      <c r="D1413" s="61" t="s">
        <v>408</v>
      </c>
      <c r="E1413" s="61" t="s">
        <v>469</v>
      </c>
      <c r="F1413" s="61">
        <v>0.02</v>
      </c>
      <c r="G1413" s="61">
        <v>0</v>
      </c>
      <c r="H1413" s="61">
        <v>2.23</v>
      </c>
      <c r="I1413" s="3" t="s">
        <v>443</v>
      </c>
      <c r="J1413" s="198"/>
    </row>
    <row r="1414" spans="1:10">
      <c r="A1414" s="215" t="str">
        <f t="shared" si="18"/>
        <v>乗0CUN</v>
      </c>
      <c r="B1414" s="61" t="s">
        <v>1384</v>
      </c>
      <c r="C1414" s="61" t="s">
        <v>1385</v>
      </c>
      <c r="D1414" s="61" t="s">
        <v>408</v>
      </c>
      <c r="E1414" s="61" t="s">
        <v>484</v>
      </c>
      <c r="F1414" s="61">
        <v>0.01</v>
      </c>
      <c r="G1414" s="61">
        <v>0</v>
      </c>
      <c r="H1414" s="61">
        <v>2.23</v>
      </c>
      <c r="I1414" s="3" t="s">
        <v>443</v>
      </c>
      <c r="J1414" s="198"/>
    </row>
    <row r="1415" spans="1:10">
      <c r="A1415" s="215" t="str">
        <f t="shared" si="18"/>
        <v>乗0CAFA</v>
      </c>
      <c r="B1415" s="61" t="s">
        <v>1384</v>
      </c>
      <c r="C1415" s="61" t="s">
        <v>1385</v>
      </c>
      <c r="D1415" s="61" t="s">
        <v>318</v>
      </c>
      <c r="E1415" s="61" t="s">
        <v>834</v>
      </c>
      <c r="F1415" s="61">
        <v>2.5000000000000001E-2</v>
      </c>
      <c r="G1415" s="61">
        <v>0</v>
      </c>
      <c r="H1415" s="61">
        <v>2.23</v>
      </c>
      <c r="I1415" s="3" t="s">
        <v>443</v>
      </c>
      <c r="J1415" s="198"/>
    </row>
    <row r="1416" spans="1:10">
      <c r="A1416" s="215" t="str">
        <f t="shared" si="18"/>
        <v>乗0CAFB</v>
      </c>
      <c r="B1416" s="61" t="s">
        <v>1384</v>
      </c>
      <c r="C1416" s="61" t="s">
        <v>1385</v>
      </c>
      <c r="D1416" s="61" t="s">
        <v>318</v>
      </c>
      <c r="E1416" s="61" t="s">
        <v>835</v>
      </c>
      <c r="F1416" s="61">
        <v>2.5000000000000001E-2</v>
      </c>
      <c r="G1416" s="61">
        <v>0</v>
      </c>
      <c r="H1416" s="61">
        <v>2.23</v>
      </c>
      <c r="I1416" s="3" t="s">
        <v>443</v>
      </c>
      <c r="J1416" s="198"/>
    </row>
    <row r="1417" spans="1:10">
      <c r="A1417" s="215" t="str">
        <f t="shared" si="18"/>
        <v>乗0CAEA</v>
      </c>
      <c r="B1417" s="219" t="s">
        <v>1384</v>
      </c>
      <c r="C1417" s="61" t="s">
        <v>1385</v>
      </c>
      <c r="D1417" s="61" t="s">
        <v>318</v>
      </c>
      <c r="E1417" s="61" t="s">
        <v>829</v>
      </c>
      <c r="F1417" s="61">
        <v>1.2500000000000001E-2</v>
      </c>
      <c r="G1417" s="61">
        <v>0</v>
      </c>
      <c r="H1417" s="61">
        <v>2.23</v>
      </c>
      <c r="I1417" s="3" t="s">
        <v>443</v>
      </c>
      <c r="J1417" s="198"/>
    </row>
    <row r="1418" spans="1:10">
      <c r="A1418" s="215" t="str">
        <f t="shared" si="18"/>
        <v>乗0CAEB</v>
      </c>
      <c r="B1418" s="219" t="s">
        <v>1384</v>
      </c>
      <c r="C1418" s="61" t="s">
        <v>1385</v>
      </c>
      <c r="D1418" s="61" t="s">
        <v>318</v>
      </c>
      <c r="E1418" s="219" t="s">
        <v>830</v>
      </c>
      <c r="F1418" s="61">
        <v>1.2500000000000001E-2</v>
      </c>
      <c r="G1418" s="61">
        <v>0</v>
      </c>
      <c r="H1418" s="61">
        <v>2.23</v>
      </c>
      <c r="I1418" s="3" t="s">
        <v>443</v>
      </c>
      <c r="J1418" s="198"/>
    </row>
    <row r="1419" spans="1:10">
      <c r="A1419" s="215" t="str">
        <f t="shared" si="18"/>
        <v>乗0CCEA</v>
      </c>
      <c r="B1419" s="219" t="s">
        <v>1384</v>
      </c>
      <c r="C1419" s="61" t="s">
        <v>1385</v>
      </c>
      <c r="D1419" s="61" t="s">
        <v>318</v>
      </c>
      <c r="E1419" s="219" t="s">
        <v>148</v>
      </c>
      <c r="F1419" s="61">
        <v>1.2500000000000001E-2</v>
      </c>
      <c r="G1419" s="61">
        <v>0</v>
      </c>
      <c r="H1419" s="61">
        <v>2.23</v>
      </c>
      <c r="I1419" s="3" t="s">
        <v>443</v>
      </c>
      <c r="J1419" s="198"/>
    </row>
    <row r="1420" spans="1:10">
      <c r="A1420" s="215" t="str">
        <f t="shared" si="18"/>
        <v>乗0CCFA</v>
      </c>
      <c r="B1420" s="61" t="s">
        <v>1384</v>
      </c>
      <c r="C1420" s="61" t="s">
        <v>1385</v>
      </c>
      <c r="D1420" s="61" t="s">
        <v>318</v>
      </c>
      <c r="E1420" s="61" t="s">
        <v>149</v>
      </c>
      <c r="F1420" s="61">
        <v>1.2500000000000001E-2</v>
      </c>
      <c r="G1420" s="61">
        <v>0</v>
      </c>
      <c r="H1420" s="61">
        <v>2.23</v>
      </c>
      <c r="I1420" s="3" t="s">
        <v>443</v>
      </c>
      <c r="J1420" s="198"/>
    </row>
    <row r="1421" spans="1:10">
      <c r="A1421" s="215" t="str">
        <f t="shared" si="18"/>
        <v>乗0CDEA</v>
      </c>
      <c r="B1421" s="61" t="s">
        <v>1384</v>
      </c>
      <c r="C1421" s="61" t="s">
        <v>1385</v>
      </c>
      <c r="D1421" s="61" t="s">
        <v>318</v>
      </c>
      <c r="E1421" s="61" t="s">
        <v>150</v>
      </c>
      <c r="F1421" s="61">
        <v>6.2500000000000003E-3</v>
      </c>
      <c r="G1421" s="61">
        <v>0</v>
      </c>
      <c r="H1421" s="61">
        <v>2.23</v>
      </c>
      <c r="I1421" s="3" t="s">
        <v>443</v>
      </c>
      <c r="J1421" s="198"/>
    </row>
    <row r="1422" spans="1:10">
      <c r="A1422" s="215" t="str">
        <f t="shared" si="18"/>
        <v>乗0CDFA</v>
      </c>
      <c r="B1422" s="61" t="s">
        <v>1384</v>
      </c>
      <c r="C1422" s="61" t="s">
        <v>1385</v>
      </c>
      <c r="D1422" s="61" t="s">
        <v>318</v>
      </c>
      <c r="E1422" s="61" t="s">
        <v>151</v>
      </c>
      <c r="F1422" s="61">
        <v>6.2500000000000003E-3</v>
      </c>
      <c r="G1422" s="61">
        <v>0</v>
      </c>
      <c r="H1422" s="61">
        <v>2.23</v>
      </c>
      <c r="I1422" s="3" t="s">
        <v>443</v>
      </c>
      <c r="J1422" s="198"/>
    </row>
    <row r="1423" spans="1:10">
      <c r="A1423" s="215" t="str">
        <f t="shared" si="18"/>
        <v>乗0CLFA</v>
      </c>
      <c r="B1423" s="61" t="s">
        <v>1384</v>
      </c>
      <c r="C1423" s="61" t="s">
        <v>1385</v>
      </c>
      <c r="D1423" s="61" t="s">
        <v>697</v>
      </c>
      <c r="E1423" s="61" t="s">
        <v>793</v>
      </c>
      <c r="F1423" s="61">
        <v>2.5000000000000001E-2</v>
      </c>
      <c r="G1423" s="61">
        <v>0</v>
      </c>
      <c r="H1423" s="61">
        <v>2.23</v>
      </c>
      <c r="I1423" s="3" t="s">
        <v>443</v>
      </c>
      <c r="J1423" s="198"/>
    </row>
    <row r="1424" spans="1:10">
      <c r="A1424" s="215" t="str">
        <f t="shared" si="18"/>
        <v>乗0CLEA</v>
      </c>
      <c r="B1424" s="61" t="s">
        <v>1384</v>
      </c>
      <c r="C1424" s="61" t="s">
        <v>1385</v>
      </c>
      <c r="D1424" s="61" t="s">
        <v>697</v>
      </c>
      <c r="E1424" s="61" t="s">
        <v>794</v>
      </c>
      <c r="F1424" s="61">
        <v>1.2500000000000001E-2</v>
      </c>
      <c r="G1424" s="61">
        <v>0</v>
      </c>
      <c r="H1424" s="61">
        <v>2.23</v>
      </c>
      <c r="I1424" s="3" t="s">
        <v>443</v>
      </c>
      <c r="J1424" s="198"/>
    </row>
    <row r="1425" spans="1:11">
      <c r="A1425" s="215" t="str">
        <f t="shared" si="18"/>
        <v>乗0CMFA</v>
      </c>
      <c r="B1425" s="61" t="s">
        <v>1384</v>
      </c>
      <c r="C1425" s="61" t="s">
        <v>1385</v>
      </c>
      <c r="D1425" s="61" t="s">
        <v>697</v>
      </c>
      <c r="E1425" s="61" t="s">
        <v>795</v>
      </c>
      <c r="F1425" s="61">
        <v>1.2500000000000001E-2</v>
      </c>
      <c r="G1425" s="61">
        <v>0</v>
      </c>
      <c r="H1425" s="61">
        <v>2.23</v>
      </c>
      <c r="I1425" s="3" t="s">
        <v>443</v>
      </c>
      <c r="J1425" s="198"/>
    </row>
    <row r="1426" spans="1:11">
      <c r="A1426" s="215" t="str">
        <f t="shared" si="18"/>
        <v>乗0CMEA</v>
      </c>
      <c r="B1426" s="61" t="s">
        <v>1384</v>
      </c>
      <c r="C1426" s="61" t="s">
        <v>1385</v>
      </c>
      <c r="D1426" s="61" t="s">
        <v>697</v>
      </c>
      <c r="E1426" s="61" t="s">
        <v>796</v>
      </c>
      <c r="F1426" s="61">
        <v>1.2500000000000001E-2</v>
      </c>
      <c r="G1426" s="61">
        <v>0</v>
      </c>
      <c r="H1426" s="61">
        <v>2.23</v>
      </c>
      <c r="I1426" s="3" t="s">
        <v>443</v>
      </c>
      <c r="J1426" s="198"/>
    </row>
    <row r="1427" spans="1:11">
      <c r="A1427" s="215" t="str">
        <f t="shared" si="18"/>
        <v>乗0CRFA</v>
      </c>
      <c r="B1427" s="61" t="s">
        <v>1384</v>
      </c>
      <c r="C1427" s="61" t="s">
        <v>1385</v>
      </c>
      <c r="D1427" s="61" t="s">
        <v>697</v>
      </c>
      <c r="E1427" s="61" t="s">
        <v>797</v>
      </c>
      <c r="F1427" s="61">
        <v>6.2500000000000003E-3</v>
      </c>
      <c r="G1427" s="61">
        <v>0</v>
      </c>
      <c r="H1427" s="61">
        <v>2.23</v>
      </c>
      <c r="I1427" s="3" t="s">
        <v>443</v>
      </c>
      <c r="J1427" s="198"/>
    </row>
    <row r="1428" spans="1:11">
      <c r="A1428" s="215" t="str">
        <f t="shared" si="18"/>
        <v>乗0CREA</v>
      </c>
      <c r="B1428" s="61" t="s">
        <v>1384</v>
      </c>
      <c r="C1428" s="61" t="s">
        <v>1385</v>
      </c>
      <c r="D1428" s="61" t="s">
        <v>697</v>
      </c>
      <c r="E1428" s="61" t="s">
        <v>798</v>
      </c>
      <c r="F1428" s="61">
        <v>6.2500000000000003E-3</v>
      </c>
      <c r="G1428" s="61">
        <v>0</v>
      </c>
      <c r="H1428" s="61">
        <v>2.23</v>
      </c>
      <c r="I1428" s="3" t="s">
        <v>443</v>
      </c>
      <c r="J1428" s="198"/>
    </row>
    <row r="1429" spans="1:11">
      <c r="A1429" s="215" t="str">
        <f t="shared" ref="A1429:A1516" si="19">CONCATENATE(C1429,E1429)</f>
        <v>乗0CQFA</v>
      </c>
      <c r="B1429" s="61" t="s">
        <v>1384</v>
      </c>
      <c r="C1429" s="61" t="s">
        <v>1385</v>
      </c>
      <c r="D1429" s="61" t="s">
        <v>697</v>
      </c>
      <c r="E1429" s="61" t="s">
        <v>1044</v>
      </c>
      <c r="F1429" s="61">
        <v>2.2499999999999999E-2</v>
      </c>
      <c r="G1429" s="61">
        <v>0</v>
      </c>
      <c r="H1429" s="61">
        <v>2.23</v>
      </c>
      <c r="I1429" s="3" t="s">
        <v>443</v>
      </c>
      <c r="J1429" s="198"/>
    </row>
    <row r="1430" spans="1:11">
      <c r="A1430" s="215" t="str">
        <f t="shared" si="19"/>
        <v>乗0CQEA</v>
      </c>
      <c r="B1430" s="61" t="s">
        <v>1384</v>
      </c>
      <c r="C1430" s="61" t="s">
        <v>1385</v>
      </c>
      <c r="D1430" s="61" t="s">
        <v>697</v>
      </c>
      <c r="E1430" s="61" t="s">
        <v>1040</v>
      </c>
      <c r="F1430" s="61">
        <v>2.2499999999999999E-2</v>
      </c>
      <c r="G1430" s="61">
        <v>0</v>
      </c>
      <c r="H1430" s="61">
        <v>2.23</v>
      </c>
      <c r="I1430" s="3" t="s">
        <v>443</v>
      </c>
      <c r="J1430" s="198"/>
    </row>
    <row r="1431" spans="1:11">
      <c r="A1431" s="215" t="str">
        <f t="shared" si="19"/>
        <v>乗0C3FA</v>
      </c>
      <c r="B1431" s="61" t="s">
        <v>1384</v>
      </c>
      <c r="C1431" s="61" t="s">
        <v>1385</v>
      </c>
      <c r="D1431" s="61" t="s">
        <v>1155</v>
      </c>
      <c r="E1431" s="61" t="s">
        <v>1386</v>
      </c>
      <c r="F1431" s="61">
        <v>2.5000000000000001E-2</v>
      </c>
      <c r="G1431" s="61">
        <v>0</v>
      </c>
      <c r="H1431" s="61">
        <v>2.23</v>
      </c>
      <c r="I1431" s="3" t="s">
        <v>443</v>
      </c>
      <c r="J1431" s="198"/>
    </row>
    <row r="1432" spans="1:11">
      <c r="A1432" s="215" t="str">
        <f t="shared" si="19"/>
        <v>乗0C3EA</v>
      </c>
      <c r="B1432" s="61" t="s">
        <v>1384</v>
      </c>
      <c r="C1432" s="61" t="s">
        <v>1385</v>
      </c>
      <c r="D1432" s="61" t="s">
        <v>1155</v>
      </c>
      <c r="E1432" s="61" t="s">
        <v>1387</v>
      </c>
      <c r="F1432" s="61">
        <v>1.2500000000000001E-2</v>
      </c>
      <c r="G1432" s="61">
        <v>0</v>
      </c>
      <c r="H1432" s="61">
        <v>2.23</v>
      </c>
      <c r="I1432" s="3" t="s">
        <v>443</v>
      </c>
      <c r="J1432" s="198"/>
    </row>
    <row r="1433" spans="1:11">
      <c r="A1433" s="215" t="str">
        <f t="shared" si="19"/>
        <v>乗0C4FA</v>
      </c>
      <c r="B1433" s="61" t="s">
        <v>1384</v>
      </c>
      <c r="C1433" s="61" t="s">
        <v>1385</v>
      </c>
      <c r="D1433" s="61" t="s">
        <v>1155</v>
      </c>
      <c r="E1433" s="61" t="s">
        <v>1388</v>
      </c>
      <c r="F1433" s="61">
        <v>1.8750000000000003E-2</v>
      </c>
      <c r="G1433" s="61">
        <v>0</v>
      </c>
      <c r="H1433" s="61">
        <v>2.23</v>
      </c>
      <c r="I1433" s="3" t="s">
        <v>443</v>
      </c>
      <c r="J1433" s="198"/>
    </row>
    <row r="1434" spans="1:11">
      <c r="A1434" s="215" t="str">
        <f t="shared" si="19"/>
        <v>乗0C4EA</v>
      </c>
      <c r="B1434" s="61" t="s">
        <v>1384</v>
      </c>
      <c r="C1434" s="61" t="s">
        <v>1385</v>
      </c>
      <c r="D1434" s="61" t="s">
        <v>1155</v>
      </c>
      <c r="E1434" s="61" t="s">
        <v>1389</v>
      </c>
      <c r="F1434" s="61">
        <v>1.8750000000000003E-2</v>
      </c>
      <c r="G1434" s="61">
        <v>0</v>
      </c>
      <c r="H1434" s="61">
        <v>2.23</v>
      </c>
      <c r="I1434" s="3" t="s">
        <v>443</v>
      </c>
      <c r="J1434" s="198"/>
    </row>
    <row r="1435" spans="1:11">
      <c r="A1435" s="215" t="str">
        <f t="shared" si="19"/>
        <v>乗0C5FA</v>
      </c>
      <c r="B1435" s="61" t="s">
        <v>1384</v>
      </c>
      <c r="C1435" s="61" t="s">
        <v>1385</v>
      </c>
      <c r="D1435" s="61" t="s">
        <v>1155</v>
      </c>
      <c r="E1435" s="61" t="s">
        <v>1390</v>
      </c>
      <c r="F1435" s="61">
        <v>1.2500000000000001E-2</v>
      </c>
      <c r="G1435" s="61">
        <v>0</v>
      </c>
      <c r="H1435" s="61">
        <v>2.23</v>
      </c>
      <c r="I1435" s="3" t="s">
        <v>443</v>
      </c>
      <c r="J1435" s="198"/>
    </row>
    <row r="1436" spans="1:11">
      <c r="A1436" s="215" t="str">
        <f t="shared" si="19"/>
        <v>乗0C5EA</v>
      </c>
      <c r="B1436" s="61" t="s">
        <v>1384</v>
      </c>
      <c r="C1436" s="61" t="s">
        <v>1385</v>
      </c>
      <c r="D1436" s="61" t="s">
        <v>1155</v>
      </c>
      <c r="E1436" s="61" t="s">
        <v>1391</v>
      </c>
      <c r="F1436" s="61">
        <v>1.2500000000000001E-2</v>
      </c>
      <c r="G1436" s="61">
        <v>0</v>
      </c>
      <c r="H1436" s="61">
        <v>2.23</v>
      </c>
      <c r="I1436" s="3" t="s">
        <v>443</v>
      </c>
      <c r="J1436" s="198"/>
    </row>
    <row r="1437" spans="1:11">
      <c r="A1437" s="215" t="str">
        <f t="shared" si="19"/>
        <v>乗0C6FA</v>
      </c>
      <c r="B1437" s="61" t="s">
        <v>1384</v>
      </c>
      <c r="C1437" s="61" t="s">
        <v>1385</v>
      </c>
      <c r="D1437" s="61" t="s">
        <v>1155</v>
      </c>
      <c r="E1437" s="219" t="s">
        <v>1392</v>
      </c>
      <c r="F1437" s="61">
        <v>6.2500000000000003E-3</v>
      </c>
      <c r="G1437" s="61">
        <v>0</v>
      </c>
      <c r="H1437" s="61">
        <v>2.23</v>
      </c>
      <c r="I1437" s="3" t="s">
        <v>443</v>
      </c>
      <c r="J1437" s="198"/>
    </row>
    <row r="1438" spans="1:11">
      <c r="A1438" s="215" t="str">
        <f t="shared" si="19"/>
        <v>乗0C6EA</v>
      </c>
      <c r="B1438" s="61" t="s">
        <v>1384</v>
      </c>
      <c r="C1438" s="61" t="s">
        <v>1385</v>
      </c>
      <c r="D1438" s="61" t="s">
        <v>1155</v>
      </c>
      <c r="E1438" s="219" t="s">
        <v>1393</v>
      </c>
      <c r="F1438" s="61">
        <v>6.2500000000000003E-3</v>
      </c>
      <c r="G1438" s="61">
        <v>0</v>
      </c>
      <c r="H1438" s="61">
        <v>2.23</v>
      </c>
      <c r="I1438" s="3" t="s">
        <v>443</v>
      </c>
      <c r="J1438" s="198"/>
    </row>
    <row r="1439" spans="1:11">
      <c r="A1439" s="316" t="str">
        <f t="shared" si="19"/>
        <v>乗0CBEA</v>
      </c>
      <c r="B1439" s="61" t="s">
        <v>1732</v>
      </c>
      <c r="C1439" s="61" t="s">
        <v>1733</v>
      </c>
      <c r="D1439" s="61" t="s">
        <v>318</v>
      </c>
      <c r="E1439" s="219" t="s">
        <v>1734</v>
      </c>
      <c r="F1439" s="61">
        <v>2.2499999999999999E-2</v>
      </c>
      <c r="G1439" s="61">
        <v>0</v>
      </c>
      <c r="H1439" s="61">
        <v>2.23</v>
      </c>
      <c r="I1439" s="3" t="s">
        <v>443</v>
      </c>
      <c r="J1439" s="198"/>
      <c r="K1439" s="317"/>
    </row>
    <row r="1440" spans="1:11">
      <c r="A1440" s="316" t="str">
        <f t="shared" si="19"/>
        <v>乗0CBFA</v>
      </c>
      <c r="B1440" s="61" t="s">
        <v>1732</v>
      </c>
      <c r="C1440" s="61" t="s">
        <v>1733</v>
      </c>
      <c r="D1440" s="61" t="s">
        <v>318</v>
      </c>
      <c r="E1440" s="219" t="s">
        <v>1735</v>
      </c>
      <c r="F1440" s="61">
        <v>2.2499999999999999E-2</v>
      </c>
      <c r="G1440" s="61">
        <v>0</v>
      </c>
      <c r="H1440" s="61">
        <v>2.23</v>
      </c>
      <c r="I1440" s="3" t="s">
        <v>443</v>
      </c>
      <c r="J1440" s="198"/>
      <c r="K1440" s="317"/>
    </row>
    <row r="1441" spans="1:11">
      <c r="A1441" s="316" t="str">
        <f t="shared" si="19"/>
        <v>乗0CNEA</v>
      </c>
      <c r="B1441" s="61" t="s">
        <v>1732</v>
      </c>
      <c r="C1441" s="61" t="s">
        <v>1733</v>
      </c>
      <c r="D1441" s="61" t="s">
        <v>318</v>
      </c>
      <c r="E1441" s="219" t="s">
        <v>1736</v>
      </c>
      <c r="F1441" s="61">
        <v>2.2499999999999999E-2</v>
      </c>
      <c r="G1441" s="61">
        <v>0</v>
      </c>
      <c r="H1441" s="61">
        <v>2.23</v>
      </c>
      <c r="I1441" s="3" t="s">
        <v>443</v>
      </c>
      <c r="J1441" s="198"/>
      <c r="K1441" s="317"/>
    </row>
    <row r="1442" spans="1:11">
      <c r="A1442" s="316" t="str">
        <f t="shared" si="19"/>
        <v>乗0CNFA</v>
      </c>
      <c r="B1442" s="61" t="s">
        <v>1732</v>
      </c>
      <c r="C1442" s="61" t="s">
        <v>1733</v>
      </c>
      <c r="D1442" s="61" t="s">
        <v>318</v>
      </c>
      <c r="E1442" s="219" t="s">
        <v>1737</v>
      </c>
      <c r="F1442" s="61">
        <v>2.2499999999999999E-2</v>
      </c>
      <c r="G1442" s="61">
        <v>0</v>
      </c>
      <c r="H1442" s="61">
        <v>2.23</v>
      </c>
      <c r="I1442" s="3" t="s">
        <v>443</v>
      </c>
      <c r="J1442" s="198"/>
      <c r="K1442" s="317"/>
    </row>
    <row r="1443" spans="1:11">
      <c r="A1443" s="316" t="str">
        <f t="shared" si="19"/>
        <v>乗0CBEB</v>
      </c>
      <c r="B1443" s="61" t="s">
        <v>1732</v>
      </c>
      <c r="C1443" s="61" t="s">
        <v>1733</v>
      </c>
      <c r="D1443" s="61" t="s">
        <v>318</v>
      </c>
      <c r="E1443" s="219" t="s">
        <v>1738</v>
      </c>
      <c r="F1443" s="61">
        <v>2.2499999999999999E-2</v>
      </c>
      <c r="G1443" s="61">
        <v>0</v>
      </c>
      <c r="H1443" s="61">
        <v>2.23</v>
      </c>
      <c r="I1443" s="3" t="s">
        <v>443</v>
      </c>
      <c r="J1443" s="198"/>
      <c r="K1443" s="317"/>
    </row>
    <row r="1444" spans="1:11">
      <c r="A1444" s="316" t="str">
        <f t="shared" si="19"/>
        <v>乗0CBFB</v>
      </c>
      <c r="B1444" s="61" t="s">
        <v>1732</v>
      </c>
      <c r="C1444" s="61" t="s">
        <v>1733</v>
      </c>
      <c r="D1444" s="61" t="s">
        <v>318</v>
      </c>
      <c r="E1444" s="219" t="s">
        <v>1739</v>
      </c>
      <c r="F1444" s="61">
        <v>2.2499999999999999E-2</v>
      </c>
      <c r="G1444" s="61">
        <v>0</v>
      </c>
      <c r="H1444" s="61">
        <v>2.23</v>
      </c>
      <c r="I1444" s="3" t="s">
        <v>443</v>
      </c>
      <c r="J1444" s="198"/>
      <c r="K1444" s="317"/>
    </row>
    <row r="1445" spans="1:11">
      <c r="A1445" s="316" t="str">
        <f t="shared" si="19"/>
        <v>乗0CCEB</v>
      </c>
      <c r="B1445" s="61" t="s">
        <v>1732</v>
      </c>
      <c r="C1445" s="61" t="s">
        <v>1733</v>
      </c>
      <c r="D1445" s="61" t="s">
        <v>318</v>
      </c>
      <c r="E1445" s="219" t="s">
        <v>1740</v>
      </c>
      <c r="F1445" s="61">
        <v>1.2500000000000001E-2</v>
      </c>
      <c r="G1445" s="61">
        <v>0</v>
      </c>
      <c r="H1445" s="61">
        <v>2.23</v>
      </c>
      <c r="I1445" s="3" t="s">
        <v>443</v>
      </c>
      <c r="J1445" s="198"/>
      <c r="K1445" s="317"/>
    </row>
    <row r="1446" spans="1:11">
      <c r="A1446" s="316" t="str">
        <f t="shared" si="19"/>
        <v>乗0CCFB</v>
      </c>
      <c r="B1446" s="61" t="s">
        <v>1732</v>
      </c>
      <c r="C1446" s="61" t="s">
        <v>1733</v>
      </c>
      <c r="D1446" s="61" t="s">
        <v>318</v>
      </c>
      <c r="E1446" s="219" t="s">
        <v>1741</v>
      </c>
      <c r="F1446" s="61">
        <v>1.2500000000000001E-2</v>
      </c>
      <c r="G1446" s="61">
        <v>0</v>
      </c>
      <c r="H1446" s="61">
        <v>2.23</v>
      </c>
      <c r="I1446" s="3" t="s">
        <v>443</v>
      </c>
      <c r="J1446" s="198"/>
      <c r="K1446" s="317"/>
    </row>
    <row r="1447" spans="1:11">
      <c r="A1447" s="316" t="str">
        <f t="shared" si="19"/>
        <v>乗0CDEB</v>
      </c>
      <c r="B1447" s="61" t="s">
        <v>1732</v>
      </c>
      <c r="C1447" s="61" t="s">
        <v>1733</v>
      </c>
      <c r="D1447" s="61" t="s">
        <v>318</v>
      </c>
      <c r="E1447" s="219" t="s">
        <v>1742</v>
      </c>
      <c r="F1447" s="61">
        <v>6.2500000000000003E-3</v>
      </c>
      <c r="G1447" s="61">
        <v>0</v>
      </c>
      <c r="H1447" s="61">
        <v>2.23</v>
      </c>
      <c r="I1447" s="3" t="s">
        <v>443</v>
      </c>
      <c r="J1447" s="198"/>
      <c r="K1447" s="317"/>
    </row>
    <row r="1448" spans="1:11">
      <c r="A1448" s="316" t="str">
        <f t="shared" si="19"/>
        <v>乗0CDFB</v>
      </c>
      <c r="B1448" s="61" t="s">
        <v>1732</v>
      </c>
      <c r="C1448" s="61" t="s">
        <v>1733</v>
      </c>
      <c r="D1448" s="61" t="s">
        <v>318</v>
      </c>
      <c r="E1448" s="219" t="s">
        <v>1743</v>
      </c>
      <c r="F1448" s="61">
        <v>6.2500000000000003E-3</v>
      </c>
      <c r="G1448" s="61">
        <v>0</v>
      </c>
      <c r="H1448" s="61">
        <v>2.23</v>
      </c>
      <c r="I1448" s="3" t="s">
        <v>443</v>
      </c>
      <c r="J1448" s="198"/>
      <c r="K1448" s="317"/>
    </row>
    <row r="1449" spans="1:11">
      <c r="A1449" s="316" t="str">
        <f t="shared" si="19"/>
        <v>乗0CNEB</v>
      </c>
      <c r="B1449" s="61" t="s">
        <v>1732</v>
      </c>
      <c r="C1449" s="61" t="s">
        <v>1733</v>
      </c>
      <c r="D1449" s="61" t="s">
        <v>318</v>
      </c>
      <c r="E1449" s="219" t="s">
        <v>1744</v>
      </c>
      <c r="F1449" s="61">
        <v>2.2499999999999999E-2</v>
      </c>
      <c r="G1449" s="61">
        <v>0</v>
      </c>
      <c r="H1449" s="61">
        <v>2.23</v>
      </c>
      <c r="I1449" s="3" t="s">
        <v>443</v>
      </c>
      <c r="J1449" s="198"/>
      <c r="K1449" s="317"/>
    </row>
    <row r="1450" spans="1:11">
      <c r="A1450" s="316" t="str">
        <f t="shared" si="19"/>
        <v>乗0CNFB</v>
      </c>
      <c r="B1450" s="61" t="s">
        <v>1732</v>
      </c>
      <c r="C1450" s="61" t="s">
        <v>1733</v>
      </c>
      <c r="D1450" s="61" t="s">
        <v>318</v>
      </c>
      <c r="E1450" s="219" t="s">
        <v>1745</v>
      </c>
      <c r="F1450" s="61">
        <v>2.2499999999999999E-2</v>
      </c>
      <c r="G1450" s="61">
        <v>0</v>
      </c>
      <c r="H1450" s="61">
        <v>2.23</v>
      </c>
      <c r="I1450" s="3" t="s">
        <v>443</v>
      </c>
      <c r="J1450" s="198"/>
      <c r="K1450" s="317"/>
    </row>
    <row r="1451" spans="1:11">
      <c r="A1451" s="316" t="str">
        <f t="shared" si="19"/>
        <v>乗0CAFC</v>
      </c>
      <c r="B1451" s="61" t="s">
        <v>1732</v>
      </c>
      <c r="C1451" s="61" t="s">
        <v>1733</v>
      </c>
      <c r="D1451" s="61" t="s">
        <v>318</v>
      </c>
      <c r="E1451" s="219" t="s">
        <v>1746</v>
      </c>
      <c r="F1451" s="61">
        <v>2.5000000000000001E-2</v>
      </c>
      <c r="G1451" s="61">
        <v>0</v>
      </c>
      <c r="H1451" s="61">
        <v>2.23</v>
      </c>
      <c r="I1451" s="3" t="s">
        <v>443</v>
      </c>
      <c r="J1451" s="198"/>
      <c r="K1451" s="317"/>
    </row>
    <row r="1452" spans="1:11">
      <c r="A1452" s="316" t="str">
        <f t="shared" si="19"/>
        <v>乗0CAEC</v>
      </c>
      <c r="B1452" s="61" t="s">
        <v>1732</v>
      </c>
      <c r="C1452" s="61" t="s">
        <v>1733</v>
      </c>
      <c r="D1452" s="61" t="s">
        <v>318</v>
      </c>
      <c r="E1452" s="219" t="s">
        <v>1747</v>
      </c>
      <c r="F1452" s="61">
        <v>1.2500000000000001E-2</v>
      </c>
      <c r="G1452" s="61">
        <v>0</v>
      </c>
      <c r="H1452" s="61">
        <v>2.23</v>
      </c>
      <c r="I1452" s="3" t="s">
        <v>443</v>
      </c>
      <c r="J1452" s="198"/>
      <c r="K1452" s="317"/>
    </row>
    <row r="1453" spans="1:11">
      <c r="A1453" s="316" t="str">
        <f t="shared" si="19"/>
        <v>乗0CBEC</v>
      </c>
      <c r="B1453" s="61" t="s">
        <v>1732</v>
      </c>
      <c r="C1453" s="61" t="s">
        <v>1733</v>
      </c>
      <c r="D1453" s="61" t="s">
        <v>318</v>
      </c>
      <c r="E1453" s="219" t="s">
        <v>1748</v>
      </c>
      <c r="F1453" s="61">
        <v>2.2499999999999999E-2</v>
      </c>
      <c r="G1453" s="61">
        <v>0</v>
      </c>
      <c r="H1453" s="61">
        <v>2.23</v>
      </c>
      <c r="I1453" s="3" t="s">
        <v>443</v>
      </c>
      <c r="J1453" s="198"/>
      <c r="K1453" s="317"/>
    </row>
    <row r="1454" spans="1:11">
      <c r="A1454" s="316" t="str">
        <f t="shared" si="19"/>
        <v>乗0CBFC</v>
      </c>
      <c r="B1454" s="61" t="s">
        <v>1732</v>
      </c>
      <c r="C1454" s="61" t="s">
        <v>1733</v>
      </c>
      <c r="D1454" s="61" t="s">
        <v>318</v>
      </c>
      <c r="E1454" s="219" t="s">
        <v>1749</v>
      </c>
      <c r="F1454" s="61">
        <v>2.2499999999999999E-2</v>
      </c>
      <c r="G1454" s="61">
        <v>0</v>
      </c>
      <c r="H1454" s="61">
        <v>2.23</v>
      </c>
      <c r="I1454" s="3" t="s">
        <v>443</v>
      </c>
      <c r="J1454" s="198"/>
      <c r="K1454" s="317"/>
    </row>
    <row r="1455" spans="1:11">
      <c r="A1455" s="316" t="str">
        <f t="shared" si="19"/>
        <v>乗0CCEC</v>
      </c>
      <c r="B1455" s="61" t="s">
        <v>1732</v>
      </c>
      <c r="C1455" s="61" t="s">
        <v>1733</v>
      </c>
      <c r="D1455" s="61" t="s">
        <v>318</v>
      </c>
      <c r="E1455" s="219" t="s">
        <v>1750</v>
      </c>
      <c r="F1455" s="61">
        <v>1.2500000000000001E-2</v>
      </c>
      <c r="G1455" s="61">
        <v>0</v>
      </c>
      <c r="H1455" s="61">
        <v>2.23</v>
      </c>
      <c r="I1455" s="3" t="s">
        <v>443</v>
      </c>
      <c r="J1455" s="198"/>
      <c r="K1455" s="317"/>
    </row>
    <row r="1456" spans="1:11">
      <c r="A1456" s="316" t="str">
        <f t="shared" si="19"/>
        <v>乗0CCFC</v>
      </c>
      <c r="B1456" s="61" t="s">
        <v>1732</v>
      </c>
      <c r="C1456" s="61" t="s">
        <v>1733</v>
      </c>
      <c r="D1456" s="61" t="s">
        <v>318</v>
      </c>
      <c r="E1456" s="219" t="s">
        <v>1751</v>
      </c>
      <c r="F1456" s="61">
        <v>1.2500000000000001E-2</v>
      </c>
      <c r="G1456" s="61">
        <v>0</v>
      </c>
      <c r="H1456" s="61">
        <v>2.23</v>
      </c>
      <c r="I1456" s="3" t="s">
        <v>443</v>
      </c>
      <c r="J1456" s="198"/>
      <c r="K1456" s="317"/>
    </row>
    <row r="1457" spans="1:11">
      <c r="A1457" s="316" t="str">
        <f t="shared" si="19"/>
        <v>乗0CDEC</v>
      </c>
      <c r="B1457" s="61" t="s">
        <v>1732</v>
      </c>
      <c r="C1457" s="61" t="s">
        <v>1733</v>
      </c>
      <c r="D1457" s="61" t="s">
        <v>318</v>
      </c>
      <c r="E1457" s="219" t="s">
        <v>1752</v>
      </c>
      <c r="F1457" s="61">
        <v>6.2500000000000003E-3</v>
      </c>
      <c r="G1457" s="61">
        <v>0</v>
      </c>
      <c r="H1457" s="61">
        <v>2.23</v>
      </c>
      <c r="I1457" s="3" t="s">
        <v>443</v>
      </c>
      <c r="J1457" s="198"/>
      <c r="K1457" s="317"/>
    </row>
    <row r="1458" spans="1:11">
      <c r="A1458" s="316" t="str">
        <f t="shared" si="19"/>
        <v>乗0CDFC</v>
      </c>
      <c r="B1458" s="61" t="s">
        <v>1732</v>
      </c>
      <c r="C1458" s="61" t="s">
        <v>1733</v>
      </c>
      <c r="D1458" s="61" t="s">
        <v>318</v>
      </c>
      <c r="E1458" s="219" t="s">
        <v>1753</v>
      </c>
      <c r="F1458" s="61">
        <v>6.2500000000000003E-3</v>
      </c>
      <c r="G1458" s="61">
        <v>0</v>
      </c>
      <c r="H1458" s="61">
        <v>2.23</v>
      </c>
      <c r="I1458" s="3" t="s">
        <v>443</v>
      </c>
      <c r="J1458" s="198"/>
      <c r="K1458" s="317"/>
    </row>
    <row r="1459" spans="1:11">
      <c r="A1459" s="316" t="str">
        <f t="shared" si="19"/>
        <v>乗0CNEC</v>
      </c>
      <c r="B1459" s="61" t="s">
        <v>1732</v>
      </c>
      <c r="C1459" s="61" t="s">
        <v>1733</v>
      </c>
      <c r="D1459" s="61" t="s">
        <v>318</v>
      </c>
      <c r="E1459" s="219" t="s">
        <v>1754</v>
      </c>
      <c r="F1459" s="61">
        <v>2.2499999999999999E-2</v>
      </c>
      <c r="G1459" s="61">
        <v>0</v>
      </c>
      <c r="H1459" s="61">
        <v>2.23</v>
      </c>
      <c r="I1459" s="3" t="s">
        <v>443</v>
      </c>
      <c r="J1459" s="198"/>
      <c r="K1459" s="317"/>
    </row>
    <row r="1460" spans="1:11">
      <c r="A1460" s="316" t="str">
        <f t="shared" si="19"/>
        <v>乗0CNFC</v>
      </c>
      <c r="B1460" s="61" t="s">
        <v>1732</v>
      </c>
      <c r="C1460" s="61" t="s">
        <v>1733</v>
      </c>
      <c r="D1460" s="61" t="s">
        <v>318</v>
      </c>
      <c r="E1460" s="219" t="s">
        <v>1755</v>
      </c>
      <c r="F1460" s="61">
        <v>2.2499999999999999E-2</v>
      </c>
      <c r="G1460" s="61">
        <v>0</v>
      </c>
      <c r="H1460" s="61">
        <v>2.23</v>
      </c>
      <c r="I1460" s="3" t="s">
        <v>443</v>
      </c>
      <c r="J1460" s="198"/>
      <c r="K1460" s="317"/>
    </row>
    <row r="1461" spans="1:11">
      <c r="A1461" s="215" t="str">
        <f t="shared" si="19"/>
        <v>乗0メTN</v>
      </c>
      <c r="B1461" s="61" t="s">
        <v>1394</v>
      </c>
      <c r="C1461" s="61" t="s">
        <v>1395</v>
      </c>
      <c r="D1461" s="61" t="s">
        <v>409</v>
      </c>
      <c r="E1461" s="61" t="s">
        <v>477</v>
      </c>
      <c r="F1461" s="61">
        <v>0.105</v>
      </c>
      <c r="G1461" s="61">
        <v>0</v>
      </c>
      <c r="H1461" s="61">
        <v>1.37</v>
      </c>
      <c r="I1461" s="3" t="s">
        <v>1326</v>
      </c>
      <c r="J1461" s="198"/>
    </row>
    <row r="1462" spans="1:11">
      <c r="A1462" s="215" t="str">
        <f t="shared" si="19"/>
        <v>乗0メLN</v>
      </c>
      <c r="B1462" s="61" t="s">
        <v>1394</v>
      </c>
      <c r="C1462" s="61" t="s">
        <v>1395</v>
      </c>
      <c r="D1462" s="61" t="s">
        <v>409</v>
      </c>
      <c r="E1462" s="61" t="s">
        <v>469</v>
      </c>
      <c r="F1462" s="61">
        <v>7.0000000000000007E-2</v>
      </c>
      <c r="G1462" s="61">
        <v>0</v>
      </c>
      <c r="H1462" s="61">
        <v>1.37</v>
      </c>
      <c r="I1462" s="3" t="s">
        <v>1326</v>
      </c>
      <c r="J1462" s="198"/>
    </row>
    <row r="1463" spans="1:11">
      <c r="A1463" s="215" t="str">
        <f t="shared" si="19"/>
        <v>乗0メUN</v>
      </c>
      <c r="B1463" s="61" t="s">
        <v>1394</v>
      </c>
      <c r="C1463" s="61" t="s">
        <v>1395</v>
      </c>
      <c r="D1463" s="61" t="s">
        <v>409</v>
      </c>
      <c r="E1463" s="61" t="s">
        <v>484</v>
      </c>
      <c r="F1463" s="61">
        <v>3.5000000000000003E-2</v>
      </c>
      <c r="G1463" s="61">
        <v>0</v>
      </c>
      <c r="H1463" s="61">
        <v>1.37</v>
      </c>
      <c r="I1463" s="3" t="s">
        <v>1326</v>
      </c>
      <c r="J1463" s="198"/>
    </row>
    <row r="1464" spans="1:11">
      <c r="A1464" s="215" t="str">
        <f t="shared" si="19"/>
        <v>乗0メAHA</v>
      </c>
      <c r="B1464" s="61" t="s">
        <v>1394</v>
      </c>
      <c r="C1464" s="61" t="s">
        <v>1395</v>
      </c>
      <c r="D1464" s="61" t="s">
        <v>318</v>
      </c>
      <c r="E1464" s="61" t="s">
        <v>843</v>
      </c>
      <c r="F1464" s="61">
        <v>7.0000000000000007E-2</v>
      </c>
      <c r="G1464" s="61">
        <v>0</v>
      </c>
      <c r="H1464" s="61">
        <v>1.37</v>
      </c>
      <c r="I1464" s="3" t="s">
        <v>1326</v>
      </c>
      <c r="J1464" s="198"/>
    </row>
    <row r="1465" spans="1:11">
      <c r="A1465" s="215" t="str">
        <f t="shared" si="19"/>
        <v>乗0メAGA</v>
      </c>
      <c r="B1465" s="61" t="s">
        <v>1394</v>
      </c>
      <c r="C1465" s="61" t="s">
        <v>1395</v>
      </c>
      <c r="D1465" s="61" t="s">
        <v>318</v>
      </c>
      <c r="E1465" s="61" t="s">
        <v>839</v>
      </c>
      <c r="F1465" s="61">
        <v>3.5000000000000003E-2</v>
      </c>
      <c r="G1465" s="61">
        <v>0</v>
      </c>
      <c r="H1465" s="61">
        <v>1.37</v>
      </c>
      <c r="I1465" s="3" t="s">
        <v>1326</v>
      </c>
      <c r="J1465" s="198"/>
    </row>
    <row r="1466" spans="1:11">
      <c r="A1466" s="215" t="str">
        <f t="shared" si="19"/>
        <v>乗0メCGA</v>
      </c>
      <c r="B1466" s="61" t="s">
        <v>1394</v>
      </c>
      <c r="C1466" s="61" t="s">
        <v>1395</v>
      </c>
      <c r="D1466" s="61" t="s">
        <v>318</v>
      </c>
      <c r="E1466" s="61" t="s">
        <v>35</v>
      </c>
      <c r="F1466" s="61">
        <v>3.5000000000000003E-2</v>
      </c>
      <c r="G1466" s="61">
        <v>0</v>
      </c>
      <c r="H1466" s="61">
        <v>1.37</v>
      </c>
      <c r="I1466" s="3" t="s">
        <v>1326</v>
      </c>
      <c r="J1466" s="198"/>
    </row>
    <row r="1467" spans="1:11">
      <c r="A1467" s="215" t="str">
        <f t="shared" si="19"/>
        <v>乗0メCHA</v>
      </c>
      <c r="B1467" s="61" t="s">
        <v>1394</v>
      </c>
      <c r="C1467" s="61" t="s">
        <v>1395</v>
      </c>
      <c r="D1467" s="61" t="s">
        <v>318</v>
      </c>
      <c r="E1467" s="61" t="s">
        <v>38</v>
      </c>
      <c r="F1467" s="61">
        <v>3.5000000000000003E-2</v>
      </c>
      <c r="G1467" s="61">
        <v>0</v>
      </c>
      <c r="H1467" s="61">
        <v>1.37</v>
      </c>
      <c r="I1467" s="3" t="s">
        <v>1326</v>
      </c>
      <c r="J1467" s="198"/>
    </row>
    <row r="1468" spans="1:11">
      <c r="A1468" s="215" t="str">
        <f t="shared" si="19"/>
        <v>乗0メDGA</v>
      </c>
      <c r="B1468" s="61" t="s">
        <v>1394</v>
      </c>
      <c r="C1468" s="61" t="s">
        <v>1395</v>
      </c>
      <c r="D1468" s="61" t="s">
        <v>318</v>
      </c>
      <c r="E1468" s="219" t="s">
        <v>26</v>
      </c>
      <c r="F1468" s="61">
        <v>1.7500000000000002E-2</v>
      </c>
      <c r="G1468" s="61">
        <v>0</v>
      </c>
      <c r="H1468" s="61">
        <v>1.37</v>
      </c>
      <c r="I1468" s="3" t="s">
        <v>1326</v>
      </c>
      <c r="J1468" s="198"/>
    </row>
    <row r="1469" spans="1:11">
      <c r="A1469" s="215" t="str">
        <f t="shared" si="19"/>
        <v>乗0メDHA</v>
      </c>
      <c r="B1469" s="61" t="s">
        <v>1394</v>
      </c>
      <c r="C1469" s="61" t="s">
        <v>1395</v>
      </c>
      <c r="D1469" s="61" t="s">
        <v>318</v>
      </c>
      <c r="E1469" s="61" t="s">
        <v>29</v>
      </c>
      <c r="F1469" s="61">
        <v>1.7500000000000002E-2</v>
      </c>
      <c r="G1469" s="61">
        <v>0</v>
      </c>
      <c r="H1469" s="61">
        <v>1.37</v>
      </c>
      <c r="I1469" s="3" t="s">
        <v>1326</v>
      </c>
      <c r="J1469" s="198"/>
    </row>
    <row r="1470" spans="1:11">
      <c r="A1470" s="215" t="str">
        <f t="shared" si="19"/>
        <v>乗0メLHA</v>
      </c>
      <c r="B1470" s="61" t="s">
        <v>1394</v>
      </c>
      <c r="C1470" s="61" t="s">
        <v>1395</v>
      </c>
      <c r="D1470" s="61" t="s">
        <v>697</v>
      </c>
      <c r="E1470" s="219" t="s">
        <v>799</v>
      </c>
      <c r="F1470" s="61">
        <v>0.04</v>
      </c>
      <c r="G1470" s="61">
        <v>0</v>
      </c>
      <c r="H1470" s="61">
        <v>1.37</v>
      </c>
      <c r="I1470" s="3" t="s">
        <v>1326</v>
      </c>
      <c r="J1470" s="198"/>
    </row>
    <row r="1471" spans="1:11">
      <c r="A1471" s="215" t="str">
        <f t="shared" si="19"/>
        <v>乗0メLGA</v>
      </c>
      <c r="B1471" s="61" t="s">
        <v>1394</v>
      </c>
      <c r="C1471" s="61" t="s">
        <v>1395</v>
      </c>
      <c r="D1471" s="61" t="s">
        <v>697</v>
      </c>
      <c r="E1471" s="219" t="s">
        <v>800</v>
      </c>
      <c r="F1471" s="61">
        <v>0.02</v>
      </c>
      <c r="G1471" s="61">
        <v>0</v>
      </c>
      <c r="H1471" s="61">
        <v>1.37</v>
      </c>
      <c r="I1471" s="3" t="s">
        <v>1326</v>
      </c>
      <c r="J1471" s="199"/>
    </row>
    <row r="1472" spans="1:11">
      <c r="A1472" s="215" t="str">
        <f t="shared" si="19"/>
        <v>乗0メMHA</v>
      </c>
      <c r="B1472" s="61" t="s">
        <v>1394</v>
      </c>
      <c r="C1472" s="61" t="s">
        <v>1395</v>
      </c>
      <c r="D1472" s="61" t="s">
        <v>697</v>
      </c>
      <c r="E1472" s="219" t="s">
        <v>801</v>
      </c>
      <c r="F1472" s="61">
        <v>0.02</v>
      </c>
      <c r="G1472" s="61">
        <v>0</v>
      </c>
      <c r="H1472" s="61">
        <v>1.37</v>
      </c>
      <c r="I1472" s="3" t="s">
        <v>1326</v>
      </c>
      <c r="J1472" s="199"/>
    </row>
    <row r="1473" spans="1:11">
      <c r="A1473" s="215" t="str">
        <f t="shared" si="19"/>
        <v>乗0メMGA</v>
      </c>
      <c r="B1473" s="61" t="s">
        <v>1394</v>
      </c>
      <c r="C1473" s="61" t="s">
        <v>1395</v>
      </c>
      <c r="D1473" s="61" t="s">
        <v>697</v>
      </c>
      <c r="E1473" s="61" t="s">
        <v>802</v>
      </c>
      <c r="F1473" s="61">
        <v>0.02</v>
      </c>
      <c r="G1473" s="61">
        <v>0</v>
      </c>
      <c r="H1473" s="61">
        <v>1.37</v>
      </c>
      <c r="I1473" s="3" t="s">
        <v>1326</v>
      </c>
      <c r="J1473" s="198"/>
    </row>
    <row r="1474" spans="1:11" ht="13.5" thickBot="1">
      <c r="A1474" s="215" t="str">
        <f t="shared" si="19"/>
        <v>乗0メRHA</v>
      </c>
      <c r="B1474" s="200" t="s">
        <v>1394</v>
      </c>
      <c r="C1474" s="200" t="s">
        <v>1395</v>
      </c>
      <c r="D1474" s="200" t="s">
        <v>697</v>
      </c>
      <c r="E1474" s="200" t="s">
        <v>803</v>
      </c>
      <c r="F1474" s="200">
        <v>0.01</v>
      </c>
      <c r="G1474" s="200">
        <v>0</v>
      </c>
      <c r="H1474" s="200">
        <v>1.37</v>
      </c>
      <c r="I1474" s="201" t="s">
        <v>1326</v>
      </c>
      <c r="J1474" s="202"/>
    </row>
    <row r="1475" spans="1:11">
      <c r="A1475" s="215" t="str">
        <f t="shared" si="19"/>
        <v>乗0メRGA</v>
      </c>
      <c r="B1475" s="264" t="s">
        <v>1394</v>
      </c>
      <c r="C1475" s="265" t="s">
        <v>1395</v>
      </c>
      <c r="D1475" s="265" t="s">
        <v>697</v>
      </c>
      <c r="E1475" s="265" t="s">
        <v>804</v>
      </c>
      <c r="F1475" s="265">
        <v>0.01</v>
      </c>
      <c r="G1475" s="265">
        <v>0</v>
      </c>
      <c r="H1475" s="265">
        <v>1.37</v>
      </c>
      <c r="I1475" s="266" t="s">
        <v>1326</v>
      </c>
      <c r="J1475" s="307"/>
    </row>
    <row r="1476" spans="1:11">
      <c r="A1476" s="215" t="str">
        <f t="shared" si="19"/>
        <v>乗0メQHA</v>
      </c>
      <c r="B1476" s="219" t="s">
        <v>1394</v>
      </c>
      <c r="C1476" s="61" t="s">
        <v>1395</v>
      </c>
      <c r="D1476" s="61" t="s">
        <v>697</v>
      </c>
      <c r="E1476" s="219" t="s">
        <v>1052</v>
      </c>
      <c r="F1476" s="61">
        <v>3.5999999999999997E-2</v>
      </c>
      <c r="G1476" s="61">
        <v>0</v>
      </c>
      <c r="H1476" s="61">
        <v>1.37</v>
      </c>
      <c r="I1476" s="3" t="s">
        <v>1326</v>
      </c>
      <c r="J1476" s="198"/>
    </row>
    <row r="1477" spans="1:11">
      <c r="A1477" s="215" t="str">
        <f t="shared" si="19"/>
        <v>乗0メQGA</v>
      </c>
      <c r="B1477" s="219" t="s">
        <v>1394</v>
      </c>
      <c r="C1477" s="61" t="s">
        <v>1395</v>
      </c>
      <c r="D1477" s="61" t="s">
        <v>697</v>
      </c>
      <c r="E1477" s="219" t="s">
        <v>1048</v>
      </c>
      <c r="F1477" s="61">
        <v>3.5999999999999997E-2</v>
      </c>
      <c r="G1477" s="61">
        <v>0</v>
      </c>
      <c r="H1477" s="61">
        <v>1.37</v>
      </c>
      <c r="I1477" s="3" t="s">
        <v>1326</v>
      </c>
      <c r="J1477" s="198"/>
    </row>
    <row r="1478" spans="1:11">
      <c r="A1478" s="215" t="str">
        <f t="shared" si="19"/>
        <v>乗0メ3HA</v>
      </c>
      <c r="B1478" s="219" t="s">
        <v>1394</v>
      </c>
      <c r="C1478" s="61" t="s">
        <v>1395</v>
      </c>
      <c r="D1478" s="61" t="s">
        <v>1155</v>
      </c>
      <c r="E1478" s="219" t="s">
        <v>1396</v>
      </c>
      <c r="F1478" s="61">
        <v>7.4999999999999997E-2</v>
      </c>
      <c r="G1478" s="61">
        <v>0</v>
      </c>
      <c r="H1478" s="61">
        <v>1.37</v>
      </c>
      <c r="I1478" s="3" t="s">
        <v>1326</v>
      </c>
      <c r="J1478" s="198"/>
    </row>
    <row r="1479" spans="1:11">
      <c r="A1479" s="215" t="str">
        <f t="shared" si="19"/>
        <v>乗0メ3GA</v>
      </c>
      <c r="B1479" s="219" t="s">
        <v>1394</v>
      </c>
      <c r="C1479" s="61" t="s">
        <v>1395</v>
      </c>
      <c r="D1479" s="61" t="s">
        <v>1155</v>
      </c>
      <c r="E1479" s="219" t="s">
        <v>1397</v>
      </c>
      <c r="F1479" s="61">
        <v>3.7499999999999999E-2</v>
      </c>
      <c r="G1479" s="61">
        <v>0</v>
      </c>
      <c r="H1479" s="61">
        <v>1.37</v>
      </c>
      <c r="I1479" s="3" t="s">
        <v>1326</v>
      </c>
      <c r="J1479" s="198"/>
    </row>
    <row r="1480" spans="1:11">
      <c r="A1480" s="215" t="str">
        <f t="shared" si="19"/>
        <v>乗0メ4HA</v>
      </c>
      <c r="B1480" s="219" t="s">
        <v>1394</v>
      </c>
      <c r="C1480" s="219" t="s">
        <v>1395</v>
      </c>
      <c r="D1480" s="61" t="s">
        <v>1155</v>
      </c>
      <c r="E1480" s="61" t="s">
        <v>1398</v>
      </c>
      <c r="F1480" s="61">
        <v>5.6249999999999994E-2</v>
      </c>
      <c r="G1480" s="61">
        <v>0</v>
      </c>
      <c r="H1480" s="61">
        <v>1.37</v>
      </c>
      <c r="I1480" s="3" t="s">
        <v>1326</v>
      </c>
      <c r="J1480" s="198"/>
    </row>
    <row r="1481" spans="1:11">
      <c r="A1481" s="215" t="str">
        <f t="shared" si="19"/>
        <v>乗0メ4GA</v>
      </c>
      <c r="B1481" s="219" t="s">
        <v>1394</v>
      </c>
      <c r="C1481" s="61" t="s">
        <v>1395</v>
      </c>
      <c r="D1481" s="61" t="s">
        <v>1155</v>
      </c>
      <c r="E1481" s="219" t="s">
        <v>1399</v>
      </c>
      <c r="F1481" s="61">
        <v>5.6249999999999994E-2</v>
      </c>
      <c r="G1481" s="61">
        <v>0</v>
      </c>
      <c r="H1481" s="61">
        <v>1.37</v>
      </c>
      <c r="I1481" s="3" t="s">
        <v>1326</v>
      </c>
      <c r="J1481" s="198"/>
    </row>
    <row r="1482" spans="1:11">
      <c r="A1482" s="215" t="str">
        <f t="shared" si="19"/>
        <v>乗0メ5HA</v>
      </c>
      <c r="B1482" s="219" t="s">
        <v>1394</v>
      </c>
      <c r="C1482" s="61" t="s">
        <v>1395</v>
      </c>
      <c r="D1482" s="61" t="s">
        <v>1155</v>
      </c>
      <c r="E1482" s="219" t="s">
        <v>1400</v>
      </c>
      <c r="F1482" s="61">
        <v>3.7499999999999999E-2</v>
      </c>
      <c r="G1482" s="61">
        <v>0</v>
      </c>
      <c r="H1482" s="61">
        <v>1.37</v>
      </c>
      <c r="I1482" s="3" t="s">
        <v>1326</v>
      </c>
      <c r="J1482" s="198"/>
    </row>
    <row r="1483" spans="1:11">
      <c r="A1483" s="215" t="str">
        <f t="shared" si="19"/>
        <v>乗0メ5GA</v>
      </c>
      <c r="B1483" s="219" t="s">
        <v>1394</v>
      </c>
      <c r="C1483" s="61" t="s">
        <v>1395</v>
      </c>
      <c r="D1483" s="61" t="s">
        <v>1155</v>
      </c>
      <c r="E1483" s="219" t="s">
        <v>1401</v>
      </c>
      <c r="F1483" s="61">
        <v>3.7499999999999999E-2</v>
      </c>
      <c r="G1483" s="61">
        <v>0</v>
      </c>
      <c r="H1483" s="61">
        <v>1.37</v>
      </c>
      <c r="I1483" s="3" t="s">
        <v>1326</v>
      </c>
      <c r="J1483" s="198"/>
    </row>
    <row r="1484" spans="1:11">
      <c r="A1484" s="215" t="str">
        <f t="shared" si="19"/>
        <v>乗0メ6HA</v>
      </c>
      <c r="B1484" s="219" t="s">
        <v>1394</v>
      </c>
      <c r="C1484" s="219" t="s">
        <v>1395</v>
      </c>
      <c r="D1484" s="61" t="s">
        <v>1155</v>
      </c>
      <c r="E1484" s="61" t="s">
        <v>1402</v>
      </c>
      <c r="F1484" s="61">
        <v>1.8749999999999999E-2</v>
      </c>
      <c r="G1484" s="61">
        <v>0</v>
      </c>
      <c r="H1484" s="61">
        <v>1.37</v>
      </c>
      <c r="I1484" s="3" t="s">
        <v>1326</v>
      </c>
      <c r="J1484" s="198"/>
    </row>
    <row r="1485" spans="1:11">
      <c r="A1485" s="215" t="str">
        <f t="shared" si="19"/>
        <v>乗0メ6GA</v>
      </c>
      <c r="B1485" s="219" t="s">
        <v>1394</v>
      </c>
      <c r="C1485" s="61" t="s">
        <v>1395</v>
      </c>
      <c r="D1485" s="61" t="s">
        <v>1155</v>
      </c>
      <c r="E1485" s="219" t="s">
        <v>1403</v>
      </c>
      <c r="F1485" s="61">
        <v>1.8749999999999999E-2</v>
      </c>
      <c r="G1485" s="61">
        <v>0</v>
      </c>
      <c r="H1485" s="61">
        <v>1.37</v>
      </c>
      <c r="I1485" s="3" t="s">
        <v>1326</v>
      </c>
      <c r="J1485" s="198"/>
    </row>
    <row r="1486" spans="1:11">
      <c r="A1486" s="316" t="str">
        <f t="shared" si="19"/>
        <v>乗0メBGA</v>
      </c>
      <c r="B1486" s="219" t="s">
        <v>1756</v>
      </c>
      <c r="C1486" s="61" t="s">
        <v>1757</v>
      </c>
      <c r="D1486" s="61" t="s">
        <v>318</v>
      </c>
      <c r="E1486" s="219" t="s">
        <v>1758</v>
      </c>
      <c r="F1486" s="61">
        <v>6.3E-2</v>
      </c>
      <c r="G1486" s="61">
        <v>0</v>
      </c>
      <c r="H1486" s="61">
        <v>1.37</v>
      </c>
      <c r="I1486" s="3" t="s">
        <v>1326</v>
      </c>
      <c r="J1486" s="198"/>
      <c r="K1486" s="317"/>
    </row>
    <row r="1487" spans="1:11">
      <c r="A1487" s="316" t="str">
        <f t="shared" si="19"/>
        <v>乗0メBHA</v>
      </c>
      <c r="B1487" s="219" t="s">
        <v>1756</v>
      </c>
      <c r="C1487" s="61" t="s">
        <v>1757</v>
      </c>
      <c r="D1487" s="61" t="s">
        <v>318</v>
      </c>
      <c r="E1487" s="219" t="s">
        <v>1759</v>
      </c>
      <c r="F1487" s="61">
        <v>6.3E-2</v>
      </c>
      <c r="G1487" s="61">
        <v>0</v>
      </c>
      <c r="H1487" s="61">
        <v>1.37</v>
      </c>
      <c r="I1487" s="3" t="s">
        <v>1326</v>
      </c>
      <c r="J1487" s="198"/>
      <c r="K1487" s="317"/>
    </row>
    <row r="1488" spans="1:11">
      <c r="A1488" s="215" t="str">
        <f t="shared" si="19"/>
        <v>乗0電EA</v>
      </c>
      <c r="B1488" s="219" t="s">
        <v>1404</v>
      </c>
      <c r="C1488" s="61" t="s">
        <v>1405</v>
      </c>
      <c r="D1488" s="61"/>
      <c r="E1488" s="219" t="s">
        <v>805</v>
      </c>
      <c r="F1488" s="61">
        <v>0</v>
      </c>
      <c r="G1488" s="61">
        <v>0</v>
      </c>
      <c r="H1488" s="61">
        <v>0</v>
      </c>
      <c r="I1488" s="3" t="s">
        <v>1406</v>
      </c>
      <c r="J1488" s="198"/>
    </row>
    <row r="1489" spans="1:10">
      <c r="A1489" s="215" t="str">
        <f t="shared" si="19"/>
        <v>貨1電EB</v>
      </c>
      <c r="B1489" s="219" t="s">
        <v>1407</v>
      </c>
      <c r="C1489" s="61" t="s">
        <v>1408</v>
      </c>
      <c r="D1489" s="61"/>
      <c r="E1489" s="219" t="s">
        <v>806</v>
      </c>
      <c r="F1489" s="61">
        <v>0</v>
      </c>
      <c r="G1489" s="61">
        <v>0</v>
      </c>
      <c r="H1489" s="61">
        <v>0</v>
      </c>
      <c r="I1489" s="3" t="s">
        <v>1406</v>
      </c>
      <c r="J1489" s="198"/>
    </row>
    <row r="1490" spans="1:10">
      <c r="A1490" s="215" t="str">
        <f t="shared" si="19"/>
        <v>貨2電EC</v>
      </c>
      <c r="B1490" s="219" t="s">
        <v>1409</v>
      </c>
      <c r="C1490" s="219" t="s">
        <v>1410</v>
      </c>
      <c r="D1490" s="61"/>
      <c r="E1490" s="61" t="s">
        <v>807</v>
      </c>
      <c r="F1490" s="61">
        <v>0</v>
      </c>
      <c r="G1490" s="61">
        <v>0</v>
      </c>
      <c r="H1490" s="61">
        <v>0</v>
      </c>
      <c r="I1490" s="3" t="s">
        <v>1406</v>
      </c>
      <c r="J1490" s="198"/>
    </row>
    <row r="1491" spans="1:10">
      <c r="A1491" s="215" t="str">
        <f t="shared" si="19"/>
        <v>貨3電EC</v>
      </c>
      <c r="B1491" s="219" t="s">
        <v>1411</v>
      </c>
      <c r="C1491" s="61" t="s">
        <v>1412</v>
      </c>
      <c r="D1491" s="61"/>
      <c r="E1491" s="219" t="s">
        <v>807</v>
      </c>
      <c r="F1491" s="61">
        <v>0</v>
      </c>
      <c r="G1491" s="61">
        <v>0</v>
      </c>
      <c r="H1491" s="61">
        <v>0</v>
      </c>
      <c r="I1491" s="3" t="s">
        <v>1406</v>
      </c>
      <c r="J1491" s="198"/>
    </row>
    <row r="1492" spans="1:10">
      <c r="A1492" s="215" t="str">
        <f t="shared" si="19"/>
        <v>貨4電ED</v>
      </c>
      <c r="B1492" s="219" t="s">
        <v>1413</v>
      </c>
      <c r="C1492" s="61" t="s">
        <v>1414</v>
      </c>
      <c r="D1492" s="61"/>
      <c r="E1492" s="219" t="s">
        <v>808</v>
      </c>
      <c r="F1492" s="61">
        <v>0</v>
      </c>
      <c r="G1492" s="61">
        <v>0</v>
      </c>
      <c r="H1492" s="61">
        <v>0</v>
      </c>
      <c r="I1492" s="3" t="s">
        <v>1406</v>
      </c>
      <c r="J1492" s="198"/>
    </row>
    <row r="1493" spans="1:10">
      <c r="A1493" s="215" t="str">
        <f t="shared" si="19"/>
        <v>乗0電ZAA</v>
      </c>
      <c r="B1493" s="219" t="s">
        <v>1865</v>
      </c>
      <c r="C1493" s="61" t="s">
        <v>1405</v>
      </c>
      <c r="D1493" s="61" t="s">
        <v>318</v>
      </c>
      <c r="E1493" s="219" t="s">
        <v>809</v>
      </c>
      <c r="F1493" s="61">
        <v>0</v>
      </c>
      <c r="G1493" s="61">
        <v>0</v>
      </c>
      <c r="H1493" s="61">
        <v>0</v>
      </c>
      <c r="I1493" s="3" t="s">
        <v>1406</v>
      </c>
      <c r="J1493" s="198"/>
    </row>
    <row r="1494" spans="1:10">
      <c r="A1494" s="215" t="str">
        <f t="shared" si="19"/>
        <v>貨1電ZAB</v>
      </c>
      <c r="B1494" s="219" t="s">
        <v>1865</v>
      </c>
      <c r="C1494" s="219" t="s">
        <v>1408</v>
      </c>
      <c r="D1494" s="61" t="s">
        <v>318</v>
      </c>
      <c r="E1494" s="61" t="s">
        <v>810</v>
      </c>
      <c r="F1494" s="61">
        <v>0</v>
      </c>
      <c r="G1494" s="61">
        <v>0</v>
      </c>
      <c r="H1494" s="61">
        <v>0</v>
      </c>
      <c r="I1494" s="3" t="s">
        <v>1406</v>
      </c>
      <c r="J1494" s="198"/>
    </row>
    <row r="1495" spans="1:10">
      <c r="A1495" s="480" t="str">
        <f t="shared" si="19"/>
        <v>貨2電ZAB</v>
      </c>
      <c r="B1495" s="219" t="s">
        <v>1865</v>
      </c>
      <c r="C1495" s="61" t="s">
        <v>1410</v>
      </c>
      <c r="D1495" s="61" t="s">
        <v>318</v>
      </c>
      <c r="E1495" s="219" t="s">
        <v>810</v>
      </c>
      <c r="F1495" s="61">
        <v>0</v>
      </c>
      <c r="G1495" s="61">
        <v>0</v>
      </c>
      <c r="H1495" s="61">
        <v>0</v>
      </c>
      <c r="I1495" s="3" t="s">
        <v>1406</v>
      </c>
      <c r="J1495" s="198"/>
    </row>
    <row r="1496" spans="1:10">
      <c r="A1496" s="215" t="str">
        <f t="shared" si="19"/>
        <v>貨3電ZAB</v>
      </c>
      <c r="B1496" s="479" t="s">
        <v>1865</v>
      </c>
      <c r="C1496" s="216" t="s">
        <v>1412</v>
      </c>
      <c r="D1496" s="216" t="s">
        <v>318</v>
      </c>
      <c r="E1496" s="216" t="s">
        <v>810</v>
      </c>
      <c r="F1496" s="216">
        <v>0</v>
      </c>
      <c r="G1496" s="216">
        <v>0</v>
      </c>
      <c r="H1496" s="216">
        <v>0</v>
      </c>
      <c r="I1496" s="216" t="s">
        <v>1406</v>
      </c>
      <c r="J1496" s="203"/>
    </row>
    <row r="1497" spans="1:10">
      <c r="A1497" s="215" t="str">
        <f t="shared" si="19"/>
        <v>貨4電ZAB</v>
      </c>
      <c r="B1497" s="219" t="s">
        <v>1865</v>
      </c>
      <c r="C1497" s="216" t="s">
        <v>1414</v>
      </c>
      <c r="D1497" s="216" t="s">
        <v>318</v>
      </c>
      <c r="E1497" s="216" t="s">
        <v>810</v>
      </c>
      <c r="F1497" s="216">
        <v>0</v>
      </c>
      <c r="G1497" s="216">
        <v>0</v>
      </c>
      <c r="H1497" s="216">
        <v>0</v>
      </c>
      <c r="I1497" s="216" t="s">
        <v>1406</v>
      </c>
      <c r="J1497" s="198"/>
    </row>
    <row r="1498" spans="1:10">
      <c r="A1498" s="215" t="str">
        <f t="shared" si="19"/>
        <v>貨1電ZAC</v>
      </c>
      <c r="B1498" s="219" t="s">
        <v>1865</v>
      </c>
      <c r="C1498" s="216" t="s">
        <v>1408</v>
      </c>
      <c r="D1498" s="216" t="s">
        <v>318</v>
      </c>
      <c r="E1498" s="216" t="s">
        <v>1089</v>
      </c>
      <c r="F1498" s="216">
        <v>0</v>
      </c>
      <c r="G1498" s="216">
        <v>0</v>
      </c>
      <c r="H1498" s="216">
        <v>0</v>
      </c>
      <c r="I1498" s="216" t="s">
        <v>1406</v>
      </c>
      <c r="J1498" s="198"/>
    </row>
    <row r="1499" spans="1:10">
      <c r="A1499" s="215" t="str">
        <f t="shared" si="19"/>
        <v>貨2電ZAC</v>
      </c>
      <c r="B1499" s="219" t="s">
        <v>1865</v>
      </c>
      <c r="C1499" s="216" t="s">
        <v>1410</v>
      </c>
      <c r="D1499" s="216" t="s">
        <v>318</v>
      </c>
      <c r="E1499" s="216" t="s">
        <v>1089</v>
      </c>
      <c r="F1499" s="216">
        <v>0</v>
      </c>
      <c r="G1499" s="216">
        <v>0</v>
      </c>
      <c r="H1499" s="216">
        <v>0</v>
      </c>
      <c r="I1499" s="216" t="s">
        <v>1406</v>
      </c>
      <c r="J1499" s="198"/>
    </row>
    <row r="1500" spans="1:10">
      <c r="A1500" s="215" t="str">
        <f t="shared" si="19"/>
        <v>貨3電ZAC</v>
      </c>
      <c r="B1500" s="219" t="s">
        <v>1865</v>
      </c>
      <c r="C1500" s="216" t="s">
        <v>1412</v>
      </c>
      <c r="D1500" s="216" t="s">
        <v>318</v>
      </c>
      <c r="E1500" s="216" t="s">
        <v>1089</v>
      </c>
      <c r="F1500" s="216">
        <v>0</v>
      </c>
      <c r="G1500" s="216">
        <v>0</v>
      </c>
      <c r="H1500" s="216">
        <v>0</v>
      </c>
      <c r="I1500" s="216" t="s">
        <v>1406</v>
      </c>
      <c r="J1500" s="198"/>
    </row>
    <row r="1501" spans="1:10">
      <c r="A1501" s="215" t="str">
        <f t="shared" si="19"/>
        <v>貨4電ZAC</v>
      </c>
      <c r="B1501" s="219" t="s">
        <v>1865</v>
      </c>
      <c r="C1501" s="216" t="s">
        <v>1414</v>
      </c>
      <c r="D1501" s="216" t="s">
        <v>318</v>
      </c>
      <c r="E1501" s="216" t="s">
        <v>1089</v>
      </c>
      <c r="F1501" s="216">
        <v>0</v>
      </c>
      <c r="G1501" s="216">
        <v>0</v>
      </c>
      <c r="H1501" s="216">
        <v>0</v>
      </c>
      <c r="I1501" s="216" t="s">
        <v>1406</v>
      </c>
      <c r="J1501" s="198"/>
    </row>
    <row r="1502" spans="1:10">
      <c r="A1502" s="215" t="str">
        <f t="shared" si="19"/>
        <v>乗0燃電ZBA</v>
      </c>
      <c r="B1502" s="219" t="s">
        <v>1863</v>
      </c>
      <c r="C1502" s="216" t="s">
        <v>1415</v>
      </c>
      <c r="D1502" s="216" t="s">
        <v>318</v>
      </c>
      <c r="E1502" s="216" t="s">
        <v>1090</v>
      </c>
      <c r="F1502" s="216">
        <v>0</v>
      </c>
      <c r="G1502" s="216">
        <v>0</v>
      </c>
      <c r="H1502" s="216">
        <v>0</v>
      </c>
      <c r="I1502" s="216" t="s">
        <v>1416</v>
      </c>
      <c r="J1502" s="198"/>
    </row>
    <row r="1503" spans="1:10">
      <c r="A1503" s="215" t="str">
        <f t="shared" si="19"/>
        <v>貨1燃電ZBB</v>
      </c>
      <c r="B1503" s="219" t="s">
        <v>1864</v>
      </c>
      <c r="C1503" s="216" t="s">
        <v>1417</v>
      </c>
      <c r="D1503" s="216" t="s">
        <v>318</v>
      </c>
      <c r="E1503" s="216" t="s">
        <v>1091</v>
      </c>
      <c r="F1503" s="216">
        <v>0</v>
      </c>
      <c r="G1503" s="216">
        <v>0</v>
      </c>
      <c r="H1503" s="216">
        <v>0</v>
      </c>
      <c r="I1503" s="216" t="s">
        <v>1416</v>
      </c>
      <c r="J1503" s="198"/>
    </row>
    <row r="1504" spans="1:10">
      <c r="A1504" s="215" t="str">
        <f t="shared" si="19"/>
        <v>貨2燃電ZBB</v>
      </c>
      <c r="B1504" s="219" t="s">
        <v>1864</v>
      </c>
      <c r="C1504" s="216" t="s">
        <v>1418</v>
      </c>
      <c r="D1504" s="216" t="s">
        <v>318</v>
      </c>
      <c r="E1504" s="216" t="s">
        <v>1091</v>
      </c>
      <c r="F1504" s="216">
        <v>0</v>
      </c>
      <c r="G1504" s="216">
        <v>0</v>
      </c>
      <c r="H1504" s="216">
        <v>0</v>
      </c>
      <c r="I1504" s="216" t="s">
        <v>1416</v>
      </c>
      <c r="J1504" s="198"/>
    </row>
    <row r="1505" spans="1:10">
      <c r="A1505" s="215" t="str">
        <f t="shared" si="19"/>
        <v>貨3燃電ZBB</v>
      </c>
      <c r="B1505" s="219" t="s">
        <v>1864</v>
      </c>
      <c r="C1505" s="216" t="s">
        <v>1419</v>
      </c>
      <c r="D1505" s="216" t="s">
        <v>318</v>
      </c>
      <c r="E1505" s="216" t="s">
        <v>1091</v>
      </c>
      <c r="F1505" s="216">
        <v>0</v>
      </c>
      <c r="G1505" s="216">
        <v>0</v>
      </c>
      <c r="H1505" s="216">
        <v>0</v>
      </c>
      <c r="I1505" s="216" t="s">
        <v>1416</v>
      </c>
      <c r="J1505" s="198"/>
    </row>
    <row r="1506" spans="1:10">
      <c r="A1506" s="215" t="str">
        <f t="shared" si="19"/>
        <v>貨4燃電ZBB</v>
      </c>
      <c r="B1506" s="219" t="s">
        <v>1864</v>
      </c>
      <c r="C1506" s="61" t="s">
        <v>1420</v>
      </c>
      <c r="D1506" s="61" t="s">
        <v>318</v>
      </c>
      <c r="E1506" s="61" t="s">
        <v>1091</v>
      </c>
      <c r="F1506" s="61">
        <v>0</v>
      </c>
      <c r="G1506" s="61">
        <v>0</v>
      </c>
      <c r="H1506" s="61">
        <v>0</v>
      </c>
      <c r="I1506" s="61" t="s">
        <v>1416</v>
      </c>
      <c r="J1506" s="198"/>
    </row>
    <row r="1507" spans="1:10">
      <c r="A1507" s="215" t="str">
        <f t="shared" si="19"/>
        <v>貨1燃電ZBC</v>
      </c>
      <c r="B1507" s="219" t="s">
        <v>1864</v>
      </c>
      <c r="C1507" s="61" t="s">
        <v>1417</v>
      </c>
      <c r="D1507" s="61" t="s">
        <v>318</v>
      </c>
      <c r="E1507" s="61" t="s">
        <v>1092</v>
      </c>
      <c r="F1507" s="61">
        <v>0</v>
      </c>
      <c r="G1507" s="61">
        <v>0</v>
      </c>
      <c r="H1507" s="61">
        <v>0</v>
      </c>
      <c r="I1507" s="61" t="s">
        <v>1416</v>
      </c>
      <c r="J1507" s="198"/>
    </row>
    <row r="1508" spans="1:10">
      <c r="A1508" s="215" t="str">
        <f t="shared" si="19"/>
        <v>貨2燃電ZBC</v>
      </c>
      <c r="B1508" s="219" t="s">
        <v>1864</v>
      </c>
      <c r="C1508" s="61" t="s">
        <v>1418</v>
      </c>
      <c r="D1508" s="61" t="s">
        <v>318</v>
      </c>
      <c r="E1508" s="61" t="s">
        <v>1092</v>
      </c>
      <c r="F1508" s="61">
        <v>0</v>
      </c>
      <c r="G1508" s="61">
        <v>0</v>
      </c>
      <c r="H1508" s="61">
        <v>0</v>
      </c>
      <c r="I1508" s="61" t="s">
        <v>1416</v>
      </c>
      <c r="J1508" s="198"/>
    </row>
    <row r="1509" spans="1:10">
      <c r="A1509" s="215" t="str">
        <f t="shared" si="19"/>
        <v>貨3燃電ZBC</v>
      </c>
      <c r="B1509" s="219" t="s">
        <v>1864</v>
      </c>
      <c r="C1509" s="61" t="s">
        <v>1419</v>
      </c>
      <c r="D1509" s="61" t="s">
        <v>318</v>
      </c>
      <c r="E1509" s="61" t="s">
        <v>1092</v>
      </c>
      <c r="F1509" s="61">
        <v>0</v>
      </c>
      <c r="G1509" s="61">
        <v>0</v>
      </c>
      <c r="H1509" s="61">
        <v>0</v>
      </c>
      <c r="I1509" s="61" t="s">
        <v>1416</v>
      </c>
      <c r="J1509" s="198"/>
    </row>
    <row r="1510" spans="1:10">
      <c r="A1510" s="215" t="str">
        <f t="shared" si="19"/>
        <v>貨4燃電ZBC</v>
      </c>
      <c r="B1510" s="219" t="s">
        <v>1864</v>
      </c>
      <c r="C1510" s="219" t="s">
        <v>1420</v>
      </c>
      <c r="D1510" s="61" t="s">
        <v>318</v>
      </c>
      <c r="E1510" s="61" t="s">
        <v>1092</v>
      </c>
      <c r="F1510" s="61">
        <v>0</v>
      </c>
      <c r="G1510" s="61">
        <v>0</v>
      </c>
      <c r="H1510" s="61">
        <v>0</v>
      </c>
      <c r="I1510" s="61" t="s">
        <v>1416</v>
      </c>
      <c r="J1510" s="198"/>
    </row>
    <row r="1511" spans="1:10">
      <c r="A1511" s="215" t="str">
        <f t="shared" si="19"/>
        <v>乗0電</v>
      </c>
      <c r="B1511" s="219" t="s">
        <v>1860</v>
      </c>
      <c r="C1511" s="61" t="s">
        <v>1770</v>
      </c>
      <c r="D1511" s="61"/>
      <c r="E1511" s="61"/>
      <c r="F1511" s="61">
        <v>0</v>
      </c>
      <c r="G1511" s="61">
        <v>0</v>
      </c>
      <c r="H1511" s="61">
        <v>0</v>
      </c>
      <c r="I1511" s="61" t="s">
        <v>438</v>
      </c>
      <c r="J1511" s="335" t="s">
        <v>1771</v>
      </c>
    </row>
    <row r="1512" spans="1:10">
      <c r="A1512" s="215" t="str">
        <f t="shared" si="19"/>
        <v>貨1電</v>
      </c>
      <c r="B1512" s="219" t="s">
        <v>1861</v>
      </c>
      <c r="C1512" s="61" t="s">
        <v>1408</v>
      </c>
      <c r="D1512" s="61"/>
      <c r="E1512" s="61"/>
      <c r="F1512" s="61">
        <v>0</v>
      </c>
      <c r="G1512" s="61">
        <v>0</v>
      </c>
      <c r="H1512" s="61">
        <v>0</v>
      </c>
      <c r="I1512" s="61" t="s">
        <v>438</v>
      </c>
      <c r="J1512" s="335" t="s">
        <v>1862</v>
      </c>
    </row>
    <row r="1513" spans="1:10">
      <c r="A1513" s="215" t="str">
        <f t="shared" si="19"/>
        <v>貨2電</v>
      </c>
      <c r="B1513" s="219" t="s">
        <v>1861</v>
      </c>
      <c r="C1513" s="61" t="s">
        <v>1410</v>
      </c>
      <c r="D1513" s="61"/>
      <c r="E1513" s="61"/>
      <c r="F1513" s="61">
        <v>0</v>
      </c>
      <c r="G1513" s="61">
        <v>0</v>
      </c>
      <c r="H1513" s="61">
        <v>0</v>
      </c>
      <c r="I1513" s="61" t="s">
        <v>438</v>
      </c>
      <c r="J1513" s="335" t="s">
        <v>1862</v>
      </c>
    </row>
    <row r="1514" spans="1:10">
      <c r="A1514" s="215" t="str">
        <f t="shared" si="19"/>
        <v>貨3電</v>
      </c>
      <c r="B1514" s="219" t="s">
        <v>1861</v>
      </c>
      <c r="C1514" s="61" t="s">
        <v>1412</v>
      </c>
      <c r="D1514" s="61"/>
      <c r="E1514" s="61"/>
      <c r="F1514" s="61">
        <v>0</v>
      </c>
      <c r="G1514" s="61">
        <v>0</v>
      </c>
      <c r="H1514" s="61">
        <v>0</v>
      </c>
      <c r="I1514" s="61" t="s">
        <v>438</v>
      </c>
      <c r="J1514" s="335" t="s">
        <v>1862</v>
      </c>
    </row>
    <row r="1515" spans="1:10">
      <c r="A1515" s="215" t="str">
        <f t="shared" si="19"/>
        <v>貨4電</v>
      </c>
      <c r="B1515" s="219" t="s">
        <v>1861</v>
      </c>
      <c r="C1515" s="61" t="s">
        <v>1414</v>
      </c>
      <c r="D1515" s="61"/>
      <c r="E1515" s="61"/>
      <c r="F1515" s="61">
        <v>0</v>
      </c>
      <c r="G1515" s="61">
        <v>0</v>
      </c>
      <c r="H1515" s="61">
        <v>0</v>
      </c>
      <c r="I1515" s="61" t="s">
        <v>438</v>
      </c>
      <c r="J1515" s="335" t="s">
        <v>1862</v>
      </c>
    </row>
    <row r="1516" spans="1:10">
      <c r="A1516" s="215" t="str">
        <f t="shared" si="19"/>
        <v>貨4CU</v>
      </c>
      <c r="B1516" s="219" t="s">
        <v>347</v>
      </c>
      <c r="C1516" s="61" t="s">
        <v>346</v>
      </c>
      <c r="D1516" s="61"/>
      <c r="E1516" s="61" t="s">
        <v>241</v>
      </c>
      <c r="F1516" s="61">
        <v>0.28000000000000003</v>
      </c>
      <c r="G1516" s="61">
        <v>0</v>
      </c>
      <c r="H1516" s="61">
        <v>2.23</v>
      </c>
      <c r="I1516" s="61" t="s">
        <v>443</v>
      </c>
      <c r="J1516" s="198" t="s">
        <v>976</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976</v>
      </c>
    </row>
    <row r="1518" spans="1:10">
      <c r="A1518" s="215" t="str">
        <f t="shared" si="20"/>
        <v>貨4CPB</v>
      </c>
      <c r="B1518" s="219" t="s">
        <v>347</v>
      </c>
      <c r="C1518" s="61" t="s">
        <v>346</v>
      </c>
      <c r="D1518" s="61"/>
      <c r="E1518" s="61" t="s">
        <v>533</v>
      </c>
      <c r="F1518" s="61">
        <v>0.13</v>
      </c>
      <c r="G1518" s="61">
        <v>0</v>
      </c>
      <c r="H1518" s="61">
        <v>2.23</v>
      </c>
      <c r="I1518" s="61" t="s">
        <v>443</v>
      </c>
      <c r="J1518" s="198" t="s">
        <v>976</v>
      </c>
    </row>
    <row r="1519" spans="1:10">
      <c r="A1519" s="215" t="str">
        <f t="shared" si="20"/>
        <v>貨4CKR</v>
      </c>
      <c r="B1519" s="61" t="s">
        <v>347</v>
      </c>
      <c r="C1519" s="61" t="s">
        <v>346</v>
      </c>
      <c r="D1519" s="61"/>
      <c r="E1519" s="61" t="s">
        <v>523</v>
      </c>
      <c r="F1519" s="61">
        <v>0.13</v>
      </c>
      <c r="G1519" s="61">
        <v>0</v>
      </c>
      <c r="H1519" s="61">
        <v>2.23</v>
      </c>
      <c r="I1519" s="61" t="s">
        <v>443</v>
      </c>
      <c r="J1519" s="198" t="s">
        <v>976</v>
      </c>
    </row>
    <row r="1520" spans="1:10">
      <c r="A1520" s="215" t="str">
        <f t="shared" si="20"/>
        <v>貨4CKC</v>
      </c>
      <c r="B1520" s="61" t="s">
        <v>347</v>
      </c>
      <c r="C1520" s="61" t="s">
        <v>346</v>
      </c>
      <c r="D1520" s="61"/>
      <c r="E1520" s="61" t="s">
        <v>416</v>
      </c>
      <c r="F1520" s="61">
        <v>0.23</v>
      </c>
      <c r="G1520" s="61">
        <v>0</v>
      </c>
      <c r="H1520" s="61">
        <v>2.23</v>
      </c>
      <c r="I1520" s="61" t="s">
        <v>443</v>
      </c>
      <c r="J1520" s="198" t="s">
        <v>976</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996</v>
      </c>
      <c r="J1521" s="198" t="s">
        <v>977</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976</v>
      </c>
    </row>
    <row r="1523" spans="1:10">
      <c r="A1523" s="215" t="str">
        <f t="shared" si="20"/>
        <v>貨4軽LDF</v>
      </c>
      <c r="B1523" s="219" t="s">
        <v>1252</v>
      </c>
      <c r="C1523" s="219" t="s">
        <v>1253</v>
      </c>
      <c r="D1523" s="219" t="s">
        <v>697</v>
      </c>
      <c r="E1523" s="219" t="s">
        <v>725</v>
      </c>
      <c r="F1523" s="61">
        <v>0.15</v>
      </c>
      <c r="G1523" s="61">
        <v>7.0000000000000001E-3</v>
      </c>
      <c r="H1523" s="61">
        <v>2.58</v>
      </c>
      <c r="I1523" s="219" t="s">
        <v>1762</v>
      </c>
      <c r="J1523" s="198" t="s">
        <v>1859</v>
      </c>
    </row>
    <row r="1524" spans="1:10">
      <c r="A1524" s="215" t="str">
        <f t="shared" si="20"/>
        <v>貨4電TPG</v>
      </c>
      <c r="B1524" s="61" t="s">
        <v>1802</v>
      </c>
      <c r="C1524" s="61" t="s">
        <v>1803</v>
      </c>
      <c r="D1524" s="61" t="s">
        <v>1155</v>
      </c>
      <c r="E1524" s="61" t="s">
        <v>1086</v>
      </c>
      <c r="F1524" s="61">
        <v>0</v>
      </c>
      <c r="G1524" s="61">
        <v>0</v>
      </c>
      <c r="H1524" s="61">
        <v>0</v>
      </c>
      <c r="I1524" s="61" t="s">
        <v>438</v>
      </c>
      <c r="J1524" s="198" t="s">
        <v>1804</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78"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08" t="s">
        <v>991</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2" t="s">
        <v>991</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2" t="s">
        <v>991</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2" t="s">
        <v>991</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2" t="s">
        <v>991</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2" t="s">
        <v>991</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2" t="s">
        <v>991</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2" t="s">
        <v>991</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2" t="s">
        <v>991</v>
      </c>
    </row>
    <row r="1537" spans="1:10" ht="13.5" customHeight="1" thickBot="1">
      <c r="A1537" s="278"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09" t="s">
        <v>991</v>
      </c>
    </row>
    <row r="1538" spans="1:10" ht="13.5" customHeight="1"/>
    <row r="1539" spans="1:10" ht="13.5" customHeight="1"/>
    <row r="1540" spans="1:10" ht="13.5" customHeight="1"/>
    <row r="1541" spans="1:10" ht="13.5" customHeight="1"/>
    <row r="1542" spans="1:10" ht="13.5" customHeight="1"/>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05" t="s">
        <v>159</v>
      </c>
      <c r="B2" s="1005"/>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978</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3.453125" customWidth="1"/>
    <col min="2" max="2" width="7.90625" hidden="1" customWidth="1"/>
    <col min="3" max="3" width="10.90625" customWidth="1"/>
    <col min="4" max="4" width="12.6328125" customWidth="1"/>
    <col min="5" max="5" width="13.26953125" customWidth="1"/>
    <col min="6" max="6" width="9.6328125" customWidth="1"/>
    <col min="7" max="8" width="12.26953125" customWidth="1"/>
    <col min="9" max="9" width="10.7265625" customWidth="1"/>
    <col min="11" max="11" width="9" customWidth="1"/>
    <col min="12" max="15" width="9" hidden="1" customWidth="1"/>
  </cols>
  <sheetData>
    <row r="1" spans="1:15" ht="42.75" customHeight="1">
      <c r="A1" s="1007" t="s">
        <v>991</v>
      </c>
      <c r="B1" s="1007"/>
      <c r="C1" s="1007"/>
      <c r="D1" s="1006" t="s">
        <v>1475</v>
      </c>
      <c r="E1" s="1006"/>
      <c r="F1" s="1006"/>
      <c r="G1" s="1006"/>
      <c r="H1" s="1006"/>
      <c r="I1" s="1006"/>
      <c r="J1" s="1006"/>
    </row>
    <row r="2" spans="1:15" s="16" customFormat="1" ht="30" customHeight="1">
      <c r="A2" s="501" t="s">
        <v>1421</v>
      </c>
      <c r="B2" s="501"/>
      <c r="C2" s="501" t="s">
        <v>992</v>
      </c>
      <c r="D2" s="501" t="s">
        <v>993</v>
      </c>
      <c r="E2" s="501" t="s">
        <v>924</v>
      </c>
      <c r="F2" s="501" t="s">
        <v>191</v>
      </c>
      <c r="G2" s="501" t="s">
        <v>994</v>
      </c>
      <c r="H2" s="501" t="s">
        <v>437</v>
      </c>
      <c r="I2" s="501" t="s">
        <v>168</v>
      </c>
      <c r="J2" s="501" t="s">
        <v>462</v>
      </c>
      <c r="K2" s="164"/>
    </row>
    <row r="3" spans="1:15" s="16" customFormat="1" ht="16.5" customHeight="1">
      <c r="A3" s="61">
        <v>1</v>
      </c>
      <c r="B3" s="61" t="str">
        <f>CONCATENATE(C3,D3,E3)</f>
        <v/>
      </c>
      <c r="C3" s="477"/>
      <c r="D3" s="477"/>
      <c r="E3" s="478"/>
      <c r="F3" s="478"/>
      <c r="G3" s="477"/>
      <c r="H3" s="477"/>
      <c r="I3" s="477"/>
      <c r="J3" s="477"/>
      <c r="K3" s="164"/>
      <c r="L3" t="s">
        <v>198</v>
      </c>
      <c r="M3" s="16">
        <v>0</v>
      </c>
      <c r="N3" t="s">
        <v>1445</v>
      </c>
      <c r="O3" t="s">
        <v>1446</v>
      </c>
    </row>
    <row r="4" spans="1:15" ht="16.5" customHeight="1">
      <c r="A4" s="219">
        <v>2</v>
      </c>
      <c r="B4" s="61" t="str">
        <f t="shared" ref="B4:B12" si="0">CONCATENATE(C4,D4,E4)</f>
        <v/>
      </c>
      <c r="C4" s="477"/>
      <c r="D4" s="477"/>
      <c r="E4" s="477"/>
      <c r="F4" s="478"/>
      <c r="G4" s="477"/>
      <c r="H4" s="477"/>
      <c r="I4" s="477"/>
      <c r="J4" s="477"/>
      <c r="L4" t="s">
        <v>201</v>
      </c>
      <c r="M4">
        <v>1</v>
      </c>
      <c r="N4" t="s">
        <v>1447</v>
      </c>
      <c r="O4" t="s">
        <v>1448</v>
      </c>
    </row>
    <row r="5" spans="1:15" ht="16.5" customHeight="1">
      <c r="A5" s="219">
        <v>3</v>
      </c>
      <c r="B5" s="61" t="str">
        <f t="shared" si="0"/>
        <v/>
      </c>
      <c r="C5" s="477"/>
      <c r="D5" s="477"/>
      <c r="E5" s="477"/>
      <c r="F5" s="478"/>
      <c r="G5" s="477"/>
      <c r="H5" s="477"/>
      <c r="I5" s="477"/>
      <c r="J5" s="477"/>
      <c r="M5">
        <v>2</v>
      </c>
      <c r="N5" t="s">
        <v>203</v>
      </c>
      <c r="O5" t="s">
        <v>1422</v>
      </c>
    </row>
    <row r="6" spans="1:15" ht="16.5" customHeight="1">
      <c r="A6" s="219">
        <v>4</v>
      </c>
      <c r="B6" s="61" t="str">
        <f t="shared" si="0"/>
        <v/>
      </c>
      <c r="C6" s="477"/>
      <c r="D6" s="477"/>
      <c r="E6" s="477"/>
      <c r="F6" s="478"/>
      <c r="G6" s="477"/>
      <c r="H6" s="477"/>
      <c r="I6" s="477"/>
      <c r="J6" s="477"/>
      <c r="M6">
        <v>3</v>
      </c>
      <c r="N6" t="s">
        <v>1423</v>
      </c>
      <c r="O6" t="s">
        <v>1424</v>
      </c>
    </row>
    <row r="7" spans="1:15" ht="16.5" customHeight="1">
      <c r="A7" s="61">
        <v>5</v>
      </c>
      <c r="B7" s="61" t="str">
        <f t="shared" si="0"/>
        <v/>
      </c>
      <c r="C7" s="477"/>
      <c r="D7" s="477"/>
      <c r="E7" s="477"/>
      <c r="F7" s="478"/>
      <c r="G7" s="477"/>
      <c r="H7" s="477"/>
      <c r="I7" s="477"/>
      <c r="J7" s="477"/>
      <c r="M7">
        <v>4</v>
      </c>
      <c r="N7" t="s">
        <v>1449</v>
      </c>
      <c r="O7" t="s">
        <v>995</v>
      </c>
    </row>
    <row r="8" spans="1:15" ht="16.5" customHeight="1">
      <c r="A8" s="219">
        <v>6</v>
      </c>
      <c r="B8" s="61" t="str">
        <f t="shared" si="0"/>
        <v/>
      </c>
      <c r="C8" s="477"/>
      <c r="D8" s="477"/>
      <c r="E8" s="477"/>
      <c r="F8" s="478"/>
      <c r="G8" s="477"/>
      <c r="H8" s="477"/>
      <c r="I8" s="477"/>
      <c r="J8" s="477"/>
      <c r="N8" t="s">
        <v>438</v>
      </c>
      <c r="O8" t="s">
        <v>1425</v>
      </c>
    </row>
    <row r="9" spans="1:15" ht="16.5" customHeight="1">
      <c r="A9" s="219">
        <v>7</v>
      </c>
      <c r="B9" s="61" t="str">
        <f t="shared" si="0"/>
        <v/>
      </c>
      <c r="C9" s="477"/>
      <c r="D9" s="477"/>
      <c r="E9" s="477"/>
      <c r="F9" s="478"/>
      <c r="G9" s="477"/>
      <c r="H9" s="477"/>
      <c r="I9" s="477"/>
      <c r="J9" s="477"/>
      <c r="N9" t="s">
        <v>84</v>
      </c>
      <c r="O9" t="s">
        <v>1426</v>
      </c>
    </row>
    <row r="10" spans="1:15" ht="16.5" customHeight="1">
      <c r="A10" s="219">
        <v>8</v>
      </c>
      <c r="B10" s="61" t="str">
        <f t="shared" si="0"/>
        <v/>
      </c>
      <c r="C10" s="477"/>
      <c r="D10" s="477"/>
      <c r="E10" s="477"/>
      <c r="F10" s="478"/>
      <c r="G10" s="477"/>
      <c r="H10" s="477"/>
      <c r="I10" s="477"/>
      <c r="J10" s="477"/>
      <c r="O10" t="s">
        <v>394</v>
      </c>
    </row>
    <row r="11" spans="1:15" ht="16.5" customHeight="1">
      <c r="A11" s="61">
        <v>9</v>
      </c>
      <c r="B11" s="61" t="str">
        <f t="shared" si="0"/>
        <v/>
      </c>
      <c r="C11" s="477"/>
      <c r="D11" s="477"/>
      <c r="E11" s="477"/>
      <c r="F11" s="478"/>
      <c r="G11" s="477"/>
      <c r="H11" s="477"/>
      <c r="I11" s="477"/>
      <c r="J11" s="477"/>
      <c r="O11" t="s">
        <v>1427</v>
      </c>
    </row>
    <row r="12" spans="1:15" ht="16.5" customHeight="1">
      <c r="A12" s="219">
        <v>10</v>
      </c>
      <c r="B12" s="61" t="str">
        <f t="shared" si="0"/>
        <v/>
      </c>
      <c r="C12" s="477"/>
      <c r="D12" s="477"/>
      <c r="E12" s="477"/>
      <c r="F12" s="478"/>
      <c r="G12" s="477"/>
      <c r="H12" s="477"/>
      <c r="I12" s="477"/>
      <c r="J12" s="477"/>
      <c r="O12" t="s">
        <v>1428</v>
      </c>
    </row>
    <row r="13" spans="1:15" ht="25.5" customHeight="1">
      <c r="C13" s="11" t="s">
        <v>1429</v>
      </c>
      <c r="D13" s="11" t="s">
        <v>1429</v>
      </c>
      <c r="E13" s="11" t="s">
        <v>1429</v>
      </c>
      <c r="J13" s="11" t="s">
        <v>1429</v>
      </c>
      <c r="O13" t="s">
        <v>1430</v>
      </c>
    </row>
    <row r="14" spans="1:15" s="153" customFormat="1" ht="21" customHeight="1">
      <c r="C14" s="489" t="s">
        <v>1857</v>
      </c>
      <c r="D14" s="490" t="s">
        <v>1000</v>
      </c>
      <c r="E14" s="491" t="s">
        <v>1431</v>
      </c>
      <c r="J14" s="271" t="s">
        <v>997</v>
      </c>
      <c r="K14" s="272"/>
      <c r="O14" t="s">
        <v>312</v>
      </c>
    </row>
    <row r="15" spans="1:15" s="153" customFormat="1" ht="21" customHeight="1">
      <c r="C15" s="492" t="s">
        <v>1858</v>
      </c>
      <c r="D15" s="493" t="s">
        <v>1005</v>
      </c>
      <c r="E15" s="494" t="s">
        <v>1432</v>
      </c>
      <c r="J15" s="273" t="s">
        <v>1433</v>
      </c>
      <c r="K15" s="274"/>
      <c r="O15" t="s">
        <v>438</v>
      </c>
    </row>
    <row r="16" spans="1:15" s="153" customFormat="1" ht="21" customHeight="1">
      <c r="C16" s="495"/>
      <c r="D16" s="493" t="s">
        <v>1004</v>
      </c>
      <c r="E16" s="494" t="s">
        <v>998</v>
      </c>
      <c r="J16" s="273" t="s">
        <v>1434</v>
      </c>
      <c r="K16" s="274"/>
      <c r="O16" s="153" t="s">
        <v>1435</v>
      </c>
    </row>
    <row r="17" spans="3:15" s="153" customFormat="1" ht="21" customHeight="1">
      <c r="C17" s="496"/>
      <c r="D17" s="493" t="s">
        <v>1006</v>
      </c>
      <c r="E17" s="494" t="s">
        <v>1436</v>
      </c>
      <c r="J17" s="273" t="s">
        <v>1437</v>
      </c>
      <c r="K17" s="274"/>
      <c r="O17" s="153" t="s">
        <v>84</v>
      </c>
    </row>
    <row r="18" spans="3:15" s="153" customFormat="1" ht="21" customHeight="1">
      <c r="C18" s="497"/>
      <c r="D18" s="493" t="s">
        <v>1474</v>
      </c>
      <c r="E18" s="494" t="s">
        <v>1438</v>
      </c>
      <c r="J18" s="273" t="s">
        <v>1439</v>
      </c>
      <c r="K18" s="274"/>
    </row>
    <row r="19" spans="3:15" s="153" customFormat="1" ht="21" customHeight="1">
      <c r="C19" s="498"/>
      <c r="D19" s="499"/>
      <c r="E19" s="493" t="s">
        <v>1003</v>
      </c>
      <c r="J19" s="273" t="s">
        <v>1440</v>
      </c>
      <c r="K19" s="274"/>
    </row>
    <row r="20" spans="3:15" s="153" customFormat="1" ht="21" customHeight="1">
      <c r="C20" s="498"/>
      <c r="D20" s="488"/>
      <c r="E20" s="500" t="s">
        <v>999</v>
      </c>
      <c r="J20" s="273" t="s">
        <v>1001</v>
      </c>
      <c r="K20" s="274"/>
    </row>
    <row r="21" spans="3:15" ht="18" customHeight="1">
      <c r="J21" s="273" t="s">
        <v>1441</v>
      </c>
      <c r="K21" s="274"/>
    </row>
    <row r="22" spans="3:15" ht="18" customHeight="1">
      <c r="J22" s="273" t="s">
        <v>1442</v>
      </c>
      <c r="K22" s="169"/>
    </row>
    <row r="23" spans="3:15" ht="18" customHeight="1">
      <c r="D23" s="315"/>
      <c r="J23" s="273" t="s">
        <v>1443</v>
      </c>
      <c r="K23" s="169"/>
    </row>
    <row r="24" spans="3:15" ht="18" customHeight="1">
      <c r="J24" s="273" t="s">
        <v>1444</v>
      </c>
      <c r="K24" s="169"/>
    </row>
    <row r="25" spans="3:15" ht="18" customHeight="1">
      <c r="J25" s="273" t="s">
        <v>1002</v>
      </c>
      <c r="K25" s="169"/>
    </row>
    <row r="26" spans="3:15" ht="18" customHeight="1">
      <c r="J26" s="273" t="s">
        <v>1003</v>
      </c>
      <c r="K26" s="169"/>
    </row>
    <row r="27" spans="3:15">
      <c r="J27" s="273" t="s">
        <v>1438</v>
      </c>
      <c r="K27" s="169"/>
    </row>
    <row r="28" spans="3:15">
      <c r="J28" s="275" t="s">
        <v>999</v>
      </c>
      <c r="K28" s="171"/>
    </row>
  </sheetData>
  <sheetProtection sheet="1" objects="1" scenarios="1" selectLockedCells="1"/>
  <mergeCells count="2">
    <mergeCell ref="D1:J1"/>
    <mergeCell ref="A1:C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topLeftCell="A2" workbookViewId="0">
      <selection activeCell="D18" sqref="D18"/>
    </sheetView>
  </sheetViews>
  <sheetFormatPr defaultColWidth="9" defaultRowHeight="13"/>
  <sheetData>
    <row r="1" spans="1:7">
      <c r="A1" t="s">
        <v>1093</v>
      </c>
      <c r="B1" t="s">
        <v>53</v>
      </c>
      <c r="C1" t="s">
        <v>1094</v>
      </c>
      <c r="D1" t="s">
        <v>41</v>
      </c>
      <c r="E1" t="s">
        <v>1787</v>
      </c>
      <c r="F1" t="s">
        <v>1788</v>
      </c>
    </row>
    <row r="2" spans="1:7">
      <c r="A2" s="279" t="s">
        <v>23</v>
      </c>
      <c r="B2">
        <v>1</v>
      </c>
      <c r="C2" s="1" t="s">
        <v>101</v>
      </c>
      <c r="D2" s="1" t="s">
        <v>216</v>
      </c>
      <c r="E2" t="s">
        <v>1779</v>
      </c>
      <c r="F2">
        <v>2017</v>
      </c>
      <c r="G2" t="s">
        <v>1779</v>
      </c>
    </row>
    <row r="3" spans="1:7">
      <c r="A3" s="286" t="s">
        <v>1287</v>
      </c>
      <c r="B3">
        <v>2</v>
      </c>
      <c r="C3" s="1" t="s">
        <v>103</v>
      </c>
      <c r="D3" s="1" t="s">
        <v>217</v>
      </c>
      <c r="E3" t="s">
        <v>1780</v>
      </c>
      <c r="F3">
        <v>2018</v>
      </c>
      <c r="G3" t="s">
        <v>1780</v>
      </c>
    </row>
    <row r="4" spans="1:7">
      <c r="A4" s="269" t="s">
        <v>1281</v>
      </c>
      <c r="B4">
        <v>3</v>
      </c>
      <c r="C4" s="1" t="s">
        <v>109</v>
      </c>
      <c r="D4" s="1" t="s">
        <v>218</v>
      </c>
      <c r="E4" t="s">
        <v>1781</v>
      </c>
      <c r="F4">
        <v>2019</v>
      </c>
      <c r="G4" t="s">
        <v>1781</v>
      </c>
    </row>
    <row r="5" spans="1:7">
      <c r="A5" s="269" t="s">
        <v>1323</v>
      </c>
      <c r="B5">
        <v>4</v>
      </c>
      <c r="C5" s="1" t="s">
        <v>112</v>
      </c>
      <c r="D5" s="1" t="s">
        <v>220</v>
      </c>
      <c r="E5" t="s">
        <v>1782</v>
      </c>
      <c r="F5">
        <v>2020</v>
      </c>
      <c r="G5" t="s">
        <v>1782</v>
      </c>
    </row>
    <row r="6" spans="1:7">
      <c r="A6" s="269" t="s">
        <v>1322</v>
      </c>
      <c r="B6">
        <v>5</v>
      </c>
      <c r="C6" s="1" t="s">
        <v>116</v>
      </c>
      <c r="D6" s="1" t="s">
        <v>219</v>
      </c>
      <c r="E6" t="s">
        <v>1783</v>
      </c>
      <c r="F6">
        <v>2021</v>
      </c>
      <c r="G6" t="s">
        <v>1783</v>
      </c>
    </row>
    <row r="7" spans="1:7">
      <c r="A7" s="269" t="s">
        <v>1354</v>
      </c>
      <c r="B7">
        <v>6</v>
      </c>
      <c r="C7" s="1" t="s">
        <v>119</v>
      </c>
      <c r="D7" s="1" t="s">
        <v>1099</v>
      </c>
      <c r="E7" t="s">
        <v>1784</v>
      </c>
      <c r="F7">
        <v>2022</v>
      </c>
      <c r="G7" t="s">
        <v>1784</v>
      </c>
    </row>
    <row r="8" spans="1:7">
      <c r="A8" s="269" t="s">
        <v>1353</v>
      </c>
      <c r="B8">
        <v>7</v>
      </c>
      <c r="C8" s="1" t="s">
        <v>121</v>
      </c>
      <c r="D8" s="1" t="s">
        <v>1100</v>
      </c>
      <c r="E8" t="s">
        <v>1785</v>
      </c>
      <c r="F8">
        <v>2023</v>
      </c>
      <c r="G8" t="s">
        <v>1785</v>
      </c>
    </row>
    <row r="9" spans="1:7">
      <c r="A9" s="269" t="s">
        <v>1288</v>
      </c>
      <c r="B9">
        <v>8</v>
      </c>
      <c r="C9" s="1" t="s">
        <v>123</v>
      </c>
      <c r="E9" t="s">
        <v>1786</v>
      </c>
      <c r="F9">
        <v>2024</v>
      </c>
      <c r="G9" t="s">
        <v>1786</v>
      </c>
    </row>
    <row r="10" spans="1:7">
      <c r="A10" s="269" t="s">
        <v>1282</v>
      </c>
      <c r="B10">
        <v>9</v>
      </c>
      <c r="C10" s="1" t="s">
        <v>125</v>
      </c>
      <c r="E10" t="s">
        <v>1806</v>
      </c>
      <c r="F10">
        <v>2025</v>
      </c>
      <c r="G10" t="s">
        <v>1806</v>
      </c>
    </row>
    <row r="11" spans="1:7">
      <c r="A11" s="269" t="s">
        <v>1292</v>
      </c>
      <c r="B11">
        <v>10</v>
      </c>
      <c r="C11" s="1" t="s">
        <v>132</v>
      </c>
      <c r="E11" t="s">
        <v>1807</v>
      </c>
      <c r="F11">
        <v>2026</v>
      </c>
      <c r="G11" t="s">
        <v>1807</v>
      </c>
    </row>
    <row r="12" spans="1:7">
      <c r="A12" s="269" t="s">
        <v>1289</v>
      </c>
      <c r="B12">
        <v>11</v>
      </c>
      <c r="C12" s="1" t="s">
        <v>134</v>
      </c>
      <c r="E12" t="s">
        <v>1845</v>
      </c>
      <c r="F12">
        <v>2027</v>
      </c>
      <c r="G12" t="s">
        <v>1845</v>
      </c>
    </row>
    <row r="13" spans="1:7">
      <c r="A13" s="269" t="s">
        <v>1284</v>
      </c>
      <c r="B13">
        <v>12</v>
      </c>
      <c r="C13" s="1" t="s">
        <v>135</v>
      </c>
      <c r="E13" t="s">
        <v>1846</v>
      </c>
      <c r="F13">
        <v>2028</v>
      </c>
      <c r="G13" t="s">
        <v>1846</v>
      </c>
    </row>
    <row r="14" spans="1:7">
      <c r="A14" s="269" t="s">
        <v>1290</v>
      </c>
      <c r="B14">
        <v>13</v>
      </c>
      <c r="C14" s="1" t="s">
        <v>136</v>
      </c>
      <c r="E14" t="s">
        <v>1847</v>
      </c>
      <c r="F14">
        <v>2029</v>
      </c>
      <c r="G14" t="s">
        <v>1847</v>
      </c>
    </row>
    <row r="15" spans="1:7">
      <c r="A15" s="269" t="s">
        <v>1285</v>
      </c>
      <c r="B15">
        <v>14</v>
      </c>
      <c r="C15" s="1" t="s">
        <v>349</v>
      </c>
      <c r="E15" t="s">
        <v>1848</v>
      </c>
      <c r="F15">
        <v>2030</v>
      </c>
      <c r="G15" t="s">
        <v>1848</v>
      </c>
    </row>
    <row r="16" spans="1:7">
      <c r="A16" s="269" t="s">
        <v>1291</v>
      </c>
      <c r="B16">
        <v>15</v>
      </c>
      <c r="C16" s="1" t="s">
        <v>350</v>
      </c>
    </row>
    <row r="17" spans="1:3">
      <c r="A17" s="269" t="s">
        <v>1286</v>
      </c>
      <c r="B17">
        <v>16</v>
      </c>
      <c r="C17" s="1" t="s">
        <v>351</v>
      </c>
    </row>
    <row r="18" spans="1:3">
      <c r="A18" s="269" t="s">
        <v>1358</v>
      </c>
      <c r="B18">
        <v>17</v>
      </c>
      <c r="C18" s="1" t="s">
        <v>352</v>
      </c>
    </row>
    <row r="19" spans="1:3">
      <c r="A19" s="269" t="s">
        <v>1157</v>
      </c>
      <c r="B19">
        <v>18</v>
      </c>
      <c r="C19" s="1" t="s">
        <v>353</v>
      </c>
    </row>
    <row r="20" spans="1:3">
      <c r="A20" s="269" t="s">
        <v>1179</v>
      </c>
      <c r="B20">
        <v>19</v>
      </c>
      <c r="C20" s="1" t="s">
        <v>354</v>
      </c>
    </row>
    <row r="21" spans="1:3">
      <c r="A21" s="269" t="s">
        <v>1357</v>
      </c>
      <c r="B21">
        <v>20</v>
      </c>
      <c r="C21" s="1" t="s">
        <v>355</v>
      </c>
    </row>
    <row r="22" spans="1:3">
      <c r="A22" s="269" t="s">
        <v>1156</v>
      </c>
      <c r="B22">
        <v>21</v>
      </c>
      <c r="C22" s="1" t="s">
        <v>356</v>
      </c>
    </row>
    <row r="23" spans="1:3">
      <c r="A23" s="269" t="s">
        <v>1178</v>
      </c>
      <c r="B23">
        <v>22</v>
      </c>
      <c r="C23" s="1" t="s">
        <v>357</v>
      </c>
    </row>
    <row r="24" spans="1:3">
      <c r="A24" s="269" t="s">
        <v>1373</v>
      </c>
      <c r="B24">
        <v>23</v>
      </c>
      <c r="C24" s="1" t="s">
        <v>358</v>
      </c>
    </row>
    <row r="25" spans="1:3">
      <c r="A25" s="269" t="s">
        <v>1216</v>
      </c>
      <c r="B25">
        <v>24</v>
      </c>
      <c r="C25" s="1" t="s">
        <v>359</v>
      </c>
    </row>
    <row r="26" spans="1:3">
      <c r="A26" s="269" t="s">
        <v>1235</v>
      </c>
      <c r="B26">
        <v>25</v>
      </c>
      <c r="C26" s="1" t="s">
        <v>360</v>
      </c>
    </row>
    <row r="27" spans="1:3">
      <c r="A27" s="269" t="s">
        <v>1372</v>
      </c>
      <c r="B27">
        <v>26</v>
      </c>
      <c r="C27" s="1" t="s">
        <v>361</v>
      </c>
    </row>
    <row r="28" spans="1:3">
      <c r="A28" s="269" t="s">
        <v>1215</v>
      </c>
      <c r="B28">
        <v>27</v>
      </c>
      <c r="C28" s="1" t="s">
        <v>362</v>
      </c>
    </row>
    <row r="29" spans="1:3">
      <c r="A29" s="269" t="s">
        <v>1234</v>
      </c>
      <c r="B29">
        <v>28</v>
      </c>
      <c r="C29" s="1" t="s">
        <v>363</v>
      </c>
    </row>
    <row r="30" spans="1:3">
      <c r="A30" s="269" t="s">
        <v>1387</v>
      </c>
      <c r="B30">
        <v>29</v>
      </c>
      <c r="C30" s="1" t="s">
        <v>364</v>
      </c>
    </row>
    <row r="31" spans="1:3">
      <c r="A31" s="269" t="s">
        <v>1296</v>
      </c>
      <c r="B31">
        <v>30</v>
      </c>
      <c r="C31" s="1" t="s">
        <v>365</v>
      </c>
    </row>
    <row r="32" spans="1:3">
      <c r="A32" s="269" t="s">
        <v>1306</v>
      </c>
      <c r="B32">
        <v>31</v>
      </c>
      <c r="C32" s="1" t="s">
        <v>366</v>
      </c>
    </row>
    <row r="33" spans="1:3">
      <c r="A33" s="269" t="s">
        <v>1386</v>
      </c>
      <c r="B33">
        <v>32</v>
      </c>
      <c r="C33" s="1" t="s">
        <v>367</v>
      </c>
    </row>
    <row r="34" spans="1:3">
      <c r="A34" s="269" t="s">
        <v>1295</v>
      </c>
      <c r="B34">
        <v>33</v>
      </c>
      <c r="C34" s="1" t="s">
        <v>368</v>
      </c>
    </row>
    <row r="35" spans="1:3">
      <c r="A35" s="269" t="s">
        <v>1305</v>
      </c>
      <c r="B35">
        <v>34</v>
      </c>
      <c r="C35" s="1" t="s">
        <v>369</v>
      </c>
    </row>
    <row r="36" spans="1:3">
      <c r="A36" s="269" t="s">
        <v>1397</v>
      </c>
      <c r="B36">
        <v>35</v>
      </c>
      <c r="C36" s="1" t="s">
        <v>370</v>
      </c>
    </row>
    <row r="37" spans="1:3">
      <c r="A37" s="269" t="s">
        <v>1328</v>
      </c>
      <c r="B37">
        <v>36</v>
      </c>
      <c r="C37" s="1" t="s">
        <v>371</v>
      </c>
    </row>
    <row r="38" spans="1:3">
      <c r="A38" s="269" t="s">
        <v>1338</v>
      </c>
      <c r="B38">
        <v>37</v>
      </c>
      <c r="C38" s="1" t="s">
        <v>372</v>
      </c>
    </row>
    <row r="39" spans="1:3">
      <c r="A39" s="269" t="s">
        <v>1396</v>
      </c>
      <c r="B39">
        <v>38</v>
      </c>
      <c r="C39" s="1" t="s">
        <v>373</v>
      </c>
    </row>
    <row r="40" spans="1:3">
      <c r="A40" s="269" t="s">
        <v>1327</v>
      </c>
      <c r="B40">
        <v>39</v>
      </c>
      <c r="C40" s="1" t="s">
        <v>374</v>
      </c>
    </row>
    <row r="41" spans="1:3">
      <c r="A41" s="269" t="s">
        <v>1337</v>
      </c>
      <c r="B41">
        <v>40</v>
      </c>
      <c r="C41" s="1" t="s">
        <v>375</v>
      </c>
    </row>
    <row r="42" spans="1:3">
      <c r="A42" s="269" t="s">
        <v>1359</v>
      </c>
      <c r="B42">
        <v>41</v>
      </c>
      <c r="C42" s="1" t="s">
        <v>376</v>
      </c>
    </row>
    <row r="43" spans="1:3">
      <c r="A43" s="269" t="s">
        <v>1158</v>
      </c>
      <c r="B43">
        <v>42</v>
      </c>
      <c r="C43" s="1" t="s">
        <v>377</v>
      </c>
    </row>
    <row r="44" spans="1:3">
      <c r="A44" s="269" t="s">
        <v>1180</v>
      </c>
      <c r="B44">
        <v>43</v>
      </c>
      <c r="C44" s="1" t="s">
        <v>378</v>
      </c>
    </row>
    <row r="45" spans="1:3">
      <c r="A45" s="269" t="s">
        <v>1374</v>
      </c>
      <c r="B45">
        <v>44</v>
      </c>
      <c r="C45" s="1" t="s">
        <v>379</v>
      </c>
    </row>
    <row r="46" spans="1:3">
      <c r="A46" s="269" t="s">
        <v>1217</v>
      </c>
      <c r="B46">
        <v>45</v>
      </c>
      <c r="C46" s="1" t="s">
        <v>380</v>
      </c>
    </row>
    <row r="47" spans="1:3">
      <c r="A47" s="269" t="s">
        <v>1236</v>
      </c>
      <c r="B47">
        <v>46</v>
      </c>
      <c r="C47" s="1" t="s">
        <v>381</v>
      </c>
    </row>
    <row r="48" spans="1:3">
      <c r="A48" s="269" t="s">
        <v>1361</v>
      </c>
      <c r="B48">
        <v>47</v>
      </c>
      <c r="C48" s="1" t="s">
        <v>382</v>
      </c>
    </row>
    <row r="49" spans="1:3">
      <c r="A49" s="269" t="s">
        <v>1160</v>
      </c>
      <c r="B49">
        <v>48</v>
      </c>
      <c r="C49" s="1" t="s">
        <v>383</v>
      </c>
    </row>
    <row r="50" spans="1:3">
      <c r="A50" s="269" t="s">
        <v>1182</v>
      </c>
      <c r="B50">
        <v>49</v>
      </c>
    </row>
    <row r="51" spans="1:3">
      <c r="A51" s="269" t="s">
        <v>1360</v>
      </c>
      <c r="B51">
        <v>50</v>
      </c>
    </row>
    <row r="52" spans="1:3">
      <c r="A52" s="269" t="s">
        <v>1159</v>
      </c>
    </row>
    <row r="53" spans="1:3">
      <c r="A53" s="269" t="s">
        <v>1181</v>
      </c>
    </row>
    <row r="54" spans="1:3">
      <c r="A54" s="269" t="s">
        <v>1376</v>
      </c>
    </row>
    <row r="55" spans="1:3">
      <c r="A55" s="269" t="s">
        <v>1219</v>
      </c>
    </row>
    <row r="56" spans="1:3">
      <c r="A56" s="269" t="s">
        <v>1238</v>
      </c>
    </row>
    <row r="57" spans="1:3">
      <c r="A57" s="269" t="s">
        <v>1375</v>
      </c>
    </row>
    <row r="58" spans="1:3">
      <c r="A58" s="269" t="s">
        <v>1218</v>
      </c>
    </row>
    <row r="59" spans="1:3">
      <c r="A59" s="269" t="s">
        <v>1237</v>
      </c>
    </row>
    <row r="60" spans="1:3">
      <c r="A60" s="269" t="s">
        <v>1389</v>
      </c>
    </row>
    <row r="61" spans="1:3">
      <c r="A61" s="269" t="s">
        <v>1298</v>
      </c>
    </row>
    <row r="62" spans="1:3">
      <c r="A62" s="269" t="s">
        <v>1308</v>
      </c>
    </row>
    <row r="63" spans="1:3">
      <c r="A63" s="269" t="s">
        <v>1388</v>
      </c>
    </row>
    <row r="64" spans="1:3">
      <c r="A64" s="269" t="s">
        <v>1297</v>
      </c>
    </row>
    <row r="65" spans="1:1">
      <c r="A65" s="269" t="s">
        <v>1307</v>
      </c>
    </row>
    <row r="66" spans="1:1">
      <c r="A66" s="269" t="s">
        <v>1399</v>
      </c>
    </row>
    <row r="67" spans="1:1">
      <c r="A67" s="269" t="s">
        <v>1330</v>
      </c>
    </row>
    <row r="68" spans="1:1">
      <c r="A68" s="269" t="s">
        <v>1340</v>
      </c>
    </row>
    <row r="69" spans="1:1">
      <c r="A69" s="269" t="s">
        <v>1398</v>
      </c>
    </row>
    <row r="70" spans="1:1">
      <c r="A70" s="269" t="s">
        <v>1329</v>
      </c>
    </row>
    <row r="71" spans="1:1">
      <c r="A71" s="269" t="s">
        <v>1339</v>
      </c>
    </row>
    <row r="72" spans="1:1">
      <c r="A72" s="269" t="s">
        <v>1362</v>
      </c>
    </row>
    <row r="73" spans="1:1">
      <c r="A73" s="269" t="s">
        <v>1161</v>
      </c>
    </row>
    <row r="74" spans="1:1">
      <c r="A74" s="269" t="s">
        <v>1183</v>
      </c>
    </row>
    <row r="75" spans="1:1">
      <c r="A75" s="269" t="s">
        <v>1377</v>
      </c>
    </row>
    <row r="76" spans="1:1">
      <c r="A76" s="269" t="s">
        <v>1220</v>
      </c>
    </row>
    <row r="77" spans="1:1">
      <c r="A77" s="269" t="s">
        <v>1239</v>
      </c>
    </row>
    <row r="78" spans="1:1">
      <c r="A78" s="269" t="s">
        <v>1364</v>
      </c>
    </row>
    <row r="79" spans="1:1">
      <c r="A79" s="269" t="s">
        <v>1163</v>
      </c>
    </row>
    <row r="80" spans="1:1">
      <c r="A80" s="269" t="s">
        <v>1185</v>
      </c>
    </row>
    <row r="81" spans="1:1">
      <c r="A81" s="269" t="s">
        <v>1363</v>
      </c>
    </row>
    <row r="82" spans="1:1">
      <c r="A82" s="269" t="s">
        <v>1162</v>
      </c>
    </row>
    <row r="83" spans="1:1">
      <c r="A83" s="269" t="s">
        <v>1184</v>
      </c>
    </row>
    <row r="84" spans="1:1">
      <c r="A84" s="269" t="s">
        <v>1379</v>
      </c>
    </row>
    <row r="85" spans="1:1">
      <c r="A85" s="269" t="s">
        <v>1222</v>
      </c>
    </row>
    <row r="86" spans="1:1">
      <c r="A86" s="269" t="s">
        <v>1241</v>
      </c>
    </row>
    <row r="87" spans="1:1">
      <c r="A87" s="269" t="s">
        <v>1378</v>
      </c>
    </row>
    <row r="88" spans="1:1">
      <c r="A88" s="269" t="s">
        <v>1221</v>
      </c>
    </row>
    <row r="89" spans="1:1">
      <c r="A89" s="269" t="s">
        <v>1240</v>
      </c>
    </row>
    <row r="90" spans="1:1">
      <c r="A90" s="269" t="s">
        <v>1391</v>
      </c>
    </row>
    <row r="91" spans="1:1">
      <c r="A91" s="269" t="s">
        <v>1300</v>
      </c>
    </row>
    <row r="92" spans="1:1">
      <c r="A92" s="269" t="s">
        <v>1310</v>
      </c>
    </row>
    <row r="93" spans="1:1">
      <c r="A93" s="269" t="s">
        <v>1390</v>
      </c>
    </row>
    <row r="94" spans="1:1">
      <c r="A94" s="269" t="s">
        <v>1299</v>
      </c>
    </row>
    <row r="95" spans="1:1">
      <c r="A95" s="269" t="s">
        <v>1309</v>
      </c>
    </row>
    <row r="96" spans="1:1">
      <c r="A96" s="269" t="s">
        <v>1401</v>
      </c>
    </row>
    <row r="97" spans="1:1">
      <c r="A97" s="269" t="s">
        <v>1332</v>
      </c>
    </row>
    <row r="98" spans="1:1">
      <c r="A98" s="269" t="s">
        <v>1342</v>
      </c>
    </row>
    <row r="99" spans="1:1">
      <c r="A99" s="269" t="s">
        <v>1400</v>
      </c>
    </row>
    <row r="100" spans="1:1">
      <c r="A100" s="269" t="s">
        <v>1331</v>
      </c>
    </row>
    <row r="101" spans="1:1">
      <c r="A101" s="269" t="s">
        <v>1341</v>
      </c>
    </row>
    <row r="102" spans="1:1">
      <c r="A102" s="269" t="s">
        <v>1365</v>
      </c>
    </row>
    <row r="103" spans="1:1">
      <c r="A103" s="269" t="s">
        <v>1164</v>
      </c>
    </row>
    <row r="104" spans="1:1">
      <c r="A104" s="269" t="s">
        <v>1186</v>
      </c>
    </row>
    <row r="105" spans="1:1">
      <c r="A105" s="269" t="s">
        <v>1380</v>
      </c>
    </row>
    <row r="106" spans="1:1">
      <c r="A106" s="269" t="s">
        <v>1223</v>
      </c>
    </row>
    <row r="107" spans="1:1">
      <c r="A107" s="269" t="s">
        <v>1242</v>
      </c>
    </row>
    <row r="108" spans="1:1">
      <c r="A108" s="269" t="s">
        <v>1367</v>
      </c>
    </row>
    <row r="109" spans="1:1">
      <c r="A109" s="269" t="s">
        <v>1167</v>
      </c>
    </row>
    <row r="110" spans="1:1">
      <c r="A110" s="269" t="s">
        <v>1188</v>
      </c>
    </row>
    <row r="111" spans="1:1">
      <c r="A111" s="269" t="s">
        <v>1366</v>
      </c>
    </row>
    <row r="112" spans="1:1">
      <c r="A112" s="269" t="s">
        <v>1165</v>
      </c>
    </row>
    <row r="113" spans="1:1">
      <c r="A113" s="269" t="s">
        <v>1187</v>
      </c>
    </row>
    <row r="114" spans="1:1">
      <c r="A114" s="269" t="s">
        <v>1382</v>
      </c>
    </row>
    <row r="115" spans="1:1">
      <c r="A115" s="269" t="s">
        <v>1225</v>
      </c>
    </row>
    <row r="116" spans="1:1">
      <c r="A116" s="269" t="s">
        <v>1244</v>
      </c>
    </row>
    <row r="117" spans="1:1">
      <c r="A117" s="269" t="s">
        <v>1381</v>
      </c>
    </row>
    <row r="118" spans="1:1">
      <c r="A118" s="269" t="s">
        <v>1224</v>
      </c>
    </row>
    <row r="119" spans="1:1">
      <c r="A119" s="269" t="s">
        <v>1243</v>
      </c>
    </row>
    <row r="120" spans="1:1">
      <c r="A120" s="269" t="s">
        <v>1393</v>
      </c>
    </row>
    <row r="121" spans="1:1">
      <c r="A121" s="269" t="s">
        <v>1302</v>
      </c>
    </row>
    <row r="122" spans="1:1">
      <c r="A122" s="269" t="s">
        <v>1312</v>
      </c>
    </row>
    <row r="123" spans="1:1">
      <c r="A123" s="269" t="s">
        <v>1392</v>
      </c>
    </row>
    <row r="124" spans="1:1">
      <c r="A124" s="269" t="s">
        <v>1301</v>
      </c>
    </row>
    <row r="125" spans="1:1">
      <c r="A125" s="269" t="s">
        <v>1311</v>
      </c>
    </row>
    <row r="126" spans="1:1">
      <c r="A126" s="269" t="s">
        <v>1403</v>
      </c>
    </row>
    <row r="127" spans="1:1">
      <c r="A127" s="269" t="s">
        <v>1334</v>
      </c>
    </row>
    <row r="128" spans="1:1">
      <c r="A128" s="269" t="s">
        <v>1344</v>
      </c>
    </row>
    <row r="129" spans="1:1">
      <c r="A129" s="269" t="s">
        <v>1402</v>
      </c>
    </row>
    <row r="130" spans="1:1">
      <c r="A130" s="269" t="s">
        <v>1333</v>
      </c>
    </row>
    <row r="131" spans="1:1">
      <c r="A131" s="269" t="s">
        <v>1343</v>
      </c>
    </row>
    <row r="132" spans="1:1">
      <c r="A132" s="269" t="s">
        <v>1368</v>
      </c>
    </row>
    <row r="133" spans="1:1">
      <c r="A133" s="269" t="s">
        <v>1168</v>
      </c>
    </row>
    <row r="134" spans="1:1">
      <c r="A134" s="269" t="s">
        <v>1189</v>
      </c>
    </row>
    <row r="135" spans="1:1">
      <c r="A135" s="269" t="s">
        <v>1383</v>
      </c>
    </row>
    <row r="136" spans="1:1">
      <c r="A136" s="269" t="s">
        <v>1226</v>
      </c>
    </row>
    <row r="137" spans="1:1">
      <c r="A137" s="269" t="s">
        <v>1245</v>
      </c>
    </row>
    <row r="138" spans="1:1">
      <c r="A138" s="269" t="s">
        <v>428</v>
      </c>
    </row>
    <row r="139" spans="1:1">
      <c r="A139" s="269" t="s">
        <v>811</v>
      </c>
    </row>
    <row r="140" spans="1:1">
      <c r="A140" s="269" t="s">
        <v>812</v>
      </c>
    </row>
    <row r="141" spans="1:1">
      <c r="A141" s="269" t="s">
        <v>813</v>
      </c>
    </row>
    <row r="142" spans="1:1">
      <c r="A142" s="269" t="s">
        <v>814</v>
      </c>
    </row>
    <row r="143" spans="1:1">
      <c r="A143" s="269" t="s">
        <v>815</v>
      </c>
    </row>
    <row r="144" spans="1:1">
      <c r="A144" s="269" t="s">
        <v>816</v>
      </c>
    </row>
    <row r="145" spans="1:1">
      <c r="A145" s="269" t="s">
        <v>817</v>
      </c>
    </row>
    <row r="146" spans="1:1">
      <c r="A146" s="269" t="s">
        <v>818</v>
      </c>
    </row>
    <row r="147" spans="1:1">
      <c r="A147" s="269" t="s">
        <v>819</v>
      </c>
    </row>
    <row r="148" spans="1:1">
      <c r="A148" s="269" t="s">
        <v>820</v>
      </c>
    </row>
    <row r="149" spans="1:1">
      <c r="A149" s="269" t="s">
        <v>821</v>
      </c>
    </row>
    <row r="150" spans="1:1">
      <c r="A150" s="269" t="s">
        <v>822</v>
      </c>
    </row>
    <row r="151" spans="1:1">
      <c r="A151" s="269" t="s">
        <v>823</v>
      </c>
    </row>
    <row r="152" spans="1:1">
      <c r="A152" s="269" t="s">
        <v>1606</v>
      </c>
    </row>
    <row r="153" spans="1:1">
      <c r="A153" s="269" t="s">
        <v>824</v>
      </c>
    </row>
    <row r="154" spans="1:1">
      <c r="A154" s="269" t="s">
        <v>825</v>
      </c>
    </row>
    <row r="155" spans="1:1">
      <c r="A155" s="269" t="s">
        <v>826</v>
      </c>
    </row>
    <row r="156" spans="1:1">
      <c r="A156" s="269" t="s">
        <v>827</v>
      </c>
    </row>
    <row r="157" spans="1:1">
      <c r="A157" s="269" t="s">
        <v>828</v>
      </c>
    </row>
    <row r="158" spans="1:1">
      <c r="A158" s="269" t="s">
        <v>1605</v>
      </c>
    </row>
    <row r="159" spans="1:1">
      <c r="A159" s="269" t="s">
        <v>829</v>
      </c>
    </row>
    <row r="160" spans="1:1">
      <c r="A160" s="269" t="s">
        <v>830</v>
      </c>
    </row>
    <row r="161" spans="1:1">
      <c r="A161" s="269" t="s">
        <v>1747</v>
      </c>
    </row>
    <row r="162" spans="1:1">
      <c r="A162" s="269" t="s">
        <v>831</v>
      </c>
    </row>
    <row r="163" spans="1:1">
      <c r="A163" s="269" t="s">
        <v>832</v>
      </c>
    </row>
    <row r="164" spans="1:1">
      <c r="A164" s="269" t="s">
        <v>833</v>
      </c>
    </row>
    <row r="165" spans="1:1">
      <c r="A165" s="269" t="s">
        <v>834</v>
      </c>
    </row>
    <row r="166" spans="1:1">
      <c r="A166" s="269" t="s">
        <v>835</v>
      </c>
    </row>
    <row r="167" spans="1:1">
      <c r="A167" s="269" t="s">
        <v>1746</v>
      </c>
    </row>
    <row r="168" spans="1:1">
      <c r="A168" s="269" t="s">
        <v>836</v>
      </c>
    </row>
    <row r="169" spans="1:1">
      <c r="A169" s="269" t="s">
        <v>837</v>
      </c>
    </row>
    <row r="170" spans="1:1">
      <c r="A170" s="269" t="s">
        <v>838</v>
      </c>
    </row>
    <row r="171" spans="1:1">
      <c r="A171" s="269" t="s">
        <v>839</v>
      </c>
    </row>
    <row r="172" spans="1:1">
      <c r="A172" s="269" t="s">
        <v>840</v>
      </c>
    </row>
    <row r="173" spans="1:1">
      <c r="A173" s="269" t="s">
        <v>841</v>
      </c>
    </row>
    <row r="174" spans="1:1">
      <c r="A174" s="269" t="s">
        <v>842</v>
      </c>
    </row>
    <row r="175" spans="1:1">
      <c r="A175" s="269" t="s">
        <v>843</v>
      </c>
    </row>
    <row r="176" spans="1:1">
      <c r="A176" s="269" t="s">
        <v>844</v>
      </c>
    </row>
    <row r="177" spans="1:1">
      <c r="A177" s="269" t="s">
        <v>845</v>
      </c>
    </row>
    <row r="178" spans="1:1">
      <c r="A178" s="269" t="s">
        <v>846</v>
      </c>
    </row>
    <row r="179" spans="1:1">
      <c r="A179" s="269" t="s">
        <v>1666</v>
      </c>
    </row>
    <row r="180" spans="1:1">
      <c r="A180" s="269" t="s">
        <v>1667</v>
      </c>
    </row>
    <row r="181" spans="1:1">
      <c r="A181" s="269" t="s">
        <v>1502</v>
      </c>
    </row>
    <row r="182" spans="1:1">
      <c r="A182" s="269" t="s">
        <v>1546</v>
      </c>
    </row>
    <row r="183" spans="1:1">
      <c r="A183" s="269" t="s">
        <v>847</v>
      </c>
    </row>
    <row r="184" spans="1:1">
      <c r="A184" s="269" t="s">
        <v>1668</v>
      </c>
    </row>
    <row r="185" spans="1:1">
      <c r="A185" s="269" t="s">
        <v>1669</v>
      </c>
    </row>
    <row r="186" spans="1:1">
      <c r="A186" s="269" t="s">
        <v>1547</v>
      </c>
    </row>
    <row r="187" spans="1:1">
      <c r="A187" s="269" t="s">
        <v>848</v>
      </c>
    </row>
    <row r="188" spans="1:1">
      <c r="A188" s="269" t="s">
        <v>979</v>
      </c>
    </row>
    <row r="189" spans="1:1">
      <c r="A189" s="269" t="s">
        <v>1146</v>
      </c>
    </row>
    <row r="190" spans="1:1">
      <c r="A190" s="269" t="s">
        <v>1171</v>
      </c>
    </row>
    <row r="191" spans="1:1">
      <c r="A191" s="269" t="s">
        <v>1194</v>
      </c>
    </row>
    <row r="192" spans="1:1">
      <c r="A192" s="269" t="s">
        <v>980</v>
      </c>
    </row>
    <row r="193" spans="1:1">
      <c r="A193" s="269" t="s">
        <v>981</v>
      </c>
    </row>
    <row r="194" spans="1:1">
      <c r="A194" s="269" t="s">
        <v>1208</v>
      </c>
    </row>
    <row r="195" spans="1:1">
      <c r="A195" s="269" t="s">
        <v>1229</v>
      </c>
    </row>
    <row r="196" spans="1:1">
      <c r="A196" s="269" t="s">
        <v>1256</v>
      </c>
    </row>
    <row r="197" spans="1:1">
      <c r="A197" s="269" t="s">
        <v>442</v>
      </c>
    </row>
    <row r="198" spans="1:1">
      <c r="A198" s="269" t="s">
        <v>1659</v>
      </c>
    </row>
    <row r="199" spans="1:1">
      <c r="A199" s="269" t="s">
        <v>1478</v>
      </c>
    </row>
    <row r="200" spans="1:1">
      <c r="A200" s="269" t="s">
        <v>1484</v>
      </c>
    </row>
    <row r="201" spans="1:1">
      <c r="A201" s="269" t="s">
        <v>333</v>
      </c>
    </row>
    <row r="202" spans="1:1">
      <c r="A202" s="269" t="s">
        <v>1660</v>
      </c>
    </row>
    <row r="203" spans="1:1">
      <c r="A203" s="269" t="s">
        <v>1479</v>
      </c>
    </row>
    <row r="204" spans="1:1">
      <c r="A204" s="269" t="s">
        <v>1485</v>
      </c>
    </row>
    <row r="205" spans="1:1">
      <c r="A205" s="269" t="s">
        <v>334</v>
      </c>
    </row>
    <row r="206" spans="1:1">
      <c r="A206" s="269" t="s">
        <v>1670</v>
      </c>
    </row>
    <row r="207" spans="1:1">
      <c r="A207" s="269" t="s">
        <v>1671</v>
      </c>
    </row>
    <row r="208" spans="1:1">
      <c r="A208" s="269" t="s">
        <v>1503</v>
      </c>
    </row>
    <row r="209" spans="1:1">
      <c r="A209" s="269" t="s">
        <v>1549</v>
      </c>
    </row>
    <row r="210" spans="1:1">
      <c r="A210" s="269" t="s">
        <v>64</v>
      </c>
    </row>
    <row r="211" spans="1:1">
      <c r="A211" s="269" t="s">
        <v>1672</v>
      </c>
    </row>
    <row r="212" spans="1:1">
      <c r="A212" s="269" t="s">
        <v>1673</v>
      </c>
    </row>
    <row r="213" spans="1:1">
      <c r="A213" s="269" t="s">
        <v>1504</v>
      </c>
    </row>
    <row r="214" spans="1:1">
      <c r="A214" s="269" t="s">
        <v>1550</v>
      </c>
    </row>
    <row r="215" spans="1:1">
      <c r="A215" s="269" t="s">
        <v>65</v>
      </c>
    </row>
    <row r="216" spans="1:1">
      <c r="A216" s="269" t="s">
        <v>1607</v>
      </c>
    </row>
    <row r="217" spans="1:1">
      <c r="A217" s="269" t="s">
        <v>1734</v>
      </c>
    </row>
    <row r="218" spans="1:1">
      <c r="A218" s="269" t="s">
        <v>1738</v>
      </c>
    </row>
    <row r="219" spans="1:1">
      <c r="A219" s="269" t="s">
        <v>1748</v>
      </c>
    </row>
    <row r="220" spans="1:1">
      <c r="A220" s="269" t="s">
        <v>1622</v>
      </c>
    </row>
    <row r="221" spans="1:1">
      <c r="A221" s="269" t="s">
        <v>1628</v>
      </c>
    </row>
    <row r="222" spans="1:1">
      <c r="A222" s="269" t="s">
        <v>344</v>
      </c>
    </row>
    <row r="223" spans="1:1">
      <c r="A223" s="269" t="s">
        <v>1735</v>
      </c>
    </row>
    <row r="224" spans="1:1">
      <c r="A224" s="269" t="s">
        <v>1739</v>
      </c>
    </row>
    <row r="225" spans="1:1">
      <c r="A225" s="269" t="s">
        <v>1749</v>
      </c>
    </row>
    <row r="226" spans="1:1">
      <c r="A226" s="269" t="s">
        <v>1623</v>
      </c>
    </row>
    <row r="227" spans="1:1">
      <c r="A227" s="269" t="s">
        <v>1629</v>
      </c>
    </row>
    <row r="228" spans="1:1">
      <c r="A228" s="269" t="s">
        <v>345</v>
      </c>
    </row>
    <row r="229" spans="1:1">
      <c r="A229" s="269" t="s">
        <v>1758</v>
      </c>
    </row>
    <row r="230" spans="1:1">
      <c r="A230" s="269" t="s">
        <v>1643</v>
      </c>
    </row>
    <row r="231" spans="1:1">
      <c r="A231" s="269" t="s">
        <v>1647</v>
      </c>
    </row>
    <row r="232" spans="1:1">
      <c r="A232" s="269" t="s">
        <v>849</v>
      </c>
    </row>
    <row r="233" spans="1:1">
      <c r="A233" s="269" t="s">
        <v>1759</v>
      </c>
    </row>
    <row r="234" spans="1:1">
      <c r="A234" s="269" t="s">
        <v>1644</v>
      </c>
    </row>
    <row r="235" spans="1:1">
      <c r="A235" s="269" t="s">
        <v>1648</v>
      </c>
    </row>
    <row r="236" spans="1:1">
      <c r="A236" s="269" t="s">
        <v>850</v>
      </c>
    </row>
    <row r="237" spans="1:1">
      <c r="A237" s="269" t="s">
        <v>1674</v>
      </c>
    </row>
    <row r="238" spans="1:1">
      <c r="A238" s="269" t="s">
        <v>1675</v>
      </c>
    </row>
    <row r="239" spans="1:1">
      <c r="A239" s="269" t="s">
        <v>1506</v>
      </c>
    </row>
    <row r="240" spans="1:1">
      <c r="A240" s="269" t="s">
        <v>1551</v>
      </c>
    </row>
    <row r="241" spans="1:1">
      <c r="A241" s="269" t="s">
        <v>851</v>
      </c>
    </row>
    <row r="242" spans="1:1">
      <c r="A242" s="269" t="s">
        <v>1608</v>
      </c>
    </row>
    <row r="243" spans="1:1">
      <c r="A243" s="269" t="s">
        <v>1676</v>
      </c>
    </row>
    <row r="244" spans="1:1">
      <c r="A244" s="269" t="s">
        <v>1677</v>
      </c>
    </row>
    <row r="245" spans="1:1">
      <c r="A245" s="269" t="s">
        <v>1507</v>
      </c>
    </row>
    <row r="246" spans="1:1">
      <c r="A246" s="269" t="s">
        <v>1552</v>
      </c>
    </row>
    <row r="247" spans="1:1">
      <c r="A247" s="269" t="s">
        <v>852</v>
      </c>
    </row>
    <row r="248" spans="1:1">
      <c r="A248" s="269" t="s">
        <v>1609</v>
      </c>
    </row>
    <row r="249" spans="1:1">
      <c r="A249" s="269" t="s">
        <v>1195</v>
      </c>
    </row>
    <row r="250" spans="1:1">
      <c r="A250" s="269" t="s">
        <v>1257</v>
      </c>
    </row>
    <row r="251" spans="1:1">
      <c r="A251" s="269" t="s">
        <v>443</v>
      </c>
    </row>
    <row r="252" spans="1:1">
      <c r="A252" s="269" t="s">
        <v>348</v>
      </c>
    </row>
    <row r="253" spans="1:1">
      <c r="A253" s="269" t="s">
        <v>319</v>
      </c>
    </row>
    <row r="254" spans="1:1">
      <c r="A254" s="269" t="s">
        <v>324</v>
      </c>
    </row>
    <row r="255" spans="1:1">
      <c r="A255" s="269" t="s">
        <v>1492</v>
      </c>
    </row>
    <row r="256" spans="1:1">
      <c r="A256" s="269" t="s">
        <v>137</v>
      </c>
    </row>
    <row r="257" spans="1:1">
      <c r="A257" s="269" t="s">
        <v>320</v>
      </c>
    </row>
    <row r="258" spans="1:1">
      <c r="A258" s="269" t="s">
        <v>325</v>
      </c>
    </row>
    <row r="259" spans="1:1">
      <c r="A259" s="269" t="s">
        <v>1493</v>
      </c>
    </row>
    <row r="260" spans="1:1">
      <c r="A260" s="269" t="s">
        <v>140</v>
      </c>
    </row>
    <row r="261" spans="1:1">
      <c r="A261" s="269" t="s">
        <v>141</v>
      </c>
    </row>
    <row r="262" spans="1:1">
      <c r="A262" s="269" t="s">
        <v>55</v>
      </c>
    </row>
    <row r="263" spans="1:1">
      <c r="A263" s="269" t="s">
        <v>60</v>
      </c>
    </row>
    <row r="264" spans="1:1">
      <c r="A264" s="269" t="s">
        <v>1610</v>
      </c>
    </row>
    <row r="265" spans="1:1">
      <c r="A265" s="269" t="s">
        <v>142</v>
      </c>
    </row>
    <row r="266" spans="1:1">
      <c r="A266" s="269" t="s">
        <v>143</v>
      </c>
    </row>
    <row r="267" spans="1:1">
      <c r="A267" s="269" t="s">
        <v>56</v>
      </c>
    </row>
    <row r="268" spans="1:1">
      <c r="A268" s="269" t="s">
        <v>61</v>
      </c>
    </row>
    <row r="269" spans="1:1">
      <c r="A269" s="269" t="s">
        <v>1611</v>
      </c>
    </row>
    <row r="270" spans="1:1">
      <c r="A270" s="269" t="s">
        <v>148</v>
      </c>
    </row>
    <row r="271" spans="1:1">
      <c r="A271" s="269" t="s">
        <v>1740</v>
      </c>
    </row>
    <row r="272" spans="1:1">
      <c r="A272" s="269" t="s">
        <v>1750</v>
      </c>
    </row>
    <row r="273" spans="1:1">
      <c r="A273" s="269" t="s">
        <v>336</v>
      </c>
    </row>
    <row r="274" spans="1:1">
      <c r="A274" s="269" t="s">
        <v>340</v>
      </c>
    </row>
    <row r="275" spans="1:1">
      <c r="A275" s="269" t="s">
        <v>1637</v>
      </c>
    </row>
    <row r="276" spans="1:1">
      <c r="A276" s="269" t="s">
        <v>149</v>
      </c>
    </row>
    <row r="277" spans="1:1">
      <c r="A277" s="269" t="s">
        <v>1741</v>
      </c>
    </row>
    <row r="278" spans="1:1">
      <c r="A278" s="269" t="s">
        <v>1751</v>
      </c>
    </row>
    <row r="279" spans="1:1">
      <c r="A279" s="269" t="s">
        <v>337</v>
      </c>
    </row>
    <row r="280" spans="1:1">
      <c r="A280" s="269" t="s">
        <v>341</v>
      </c>
    </row>
    <row r="281" spans="1:1">
      <c r="A281" s="269" t="s">
        <v>1638</v>
      </c>
    </row>
    <row r="282" spans="1:1">
      <c r="A282" s="269" t="s">
        <v>35</v>
      </c>
    </row>
    <row r="283" spans="1:1">
      <c r="A283" s="269" t="s">
        <v>36</v>
      </c>
    </row>
    <row r="284" spans="1:1">
      <c r="A284" s="269" t="s">
        <v>37</v>
      </c>
    </row>
    <row r="285" spans="1:1">
      <c r="A285" s="269" t="s">
        <v>1653</v>
      </c>
    </row>
    <row r="286" spans="1:1">
      <c r="A286" s="269" t="s">
        <v>38</v>
      </c>
    </row>
    <row r="287" spans="1:1">
      <c r="A287" s="269" t="s">
        <v>39</v>
      </c>
    </row>
    <row r="288" spans="1:1">
      <c r="A288" s="269" t="s">
        <v>40</v>
      </c>
    </row>
    <row r="289" spans="1:1">
      <c r="A289" s="269" t="s">
        <v>1654</v>
      </c>
    </row>
    <row r="290" spans="1:1">
      <c r="A290" s="269" t="s">
        <v>1678</v>
      </c>
    </row>
    <row r="291" spans="1:1">
      <c r="A291" s="269" t="s">
        <v>1679</v>
      </c>
    </row>
    <row r="292" spans="1:1">
      <c r="A292" s="269" t="s">
        <v>1508</v>
      </c>
    </row>
    <row r="293" spans="1:1">
      <c r="A293" s="269" t="s">
        <v>1553</v>
      </c>
    </row>
    <row r="294" spans="1:1">
      <c r="A294" s="269" t="s">
        <v>1612</v>
      </c>
    </row>
    <row r="295" spans="1:1">
      <c r="A295" s="269" t="s">
        <v>1680</v>
      </c>
    </row>
    <row r="296" spans="1:1">
      <c r="A296" s="269" t="s">
        <v>1681</v>
      </c>
    </row>
    <row r="297" spans="1:1">
      <c r="A297" s="269" t="s">
        <v>1509</v>
      </c>
    </row>
    <row r="298" spans="1:1">
      <c r="A298" s="269" t="s">
        <v>1554</v>
      </c>
    </row>
    <row r="299" spans="1:1">
      <c r="A299" s="269" t="s">
        <v>1613</v>
      </c>
    </row>
    <row r="300" spans="1:1">
      <c r="A300" s="269" t="s">
        <v>982</v>
      </c>
    </row>
    <row r="301" spans="1:1">
      <c r="A301" s="269" t="s">
        <v>1149</v>
      </c>
    </row>
    <row r="302" spans="1:1">
      <c r="A302" s="269" t="s">
        <v>1172</v>
      </c>
    </row>
    <row r="303" spans="1:1">
      <c r="A303" s="269" t="s">
        <v>983</v>
      </c>
    </row>
    <row r="304" spans="1:1">
      <c r="A304" s="269" t="s">
        <v>984</v>
      </c>
    </row>
    <row r="305" spans="1:1">
      <c r="A305" s="269" t="s">
        <v>1209</v>
      </c>
    </row>
    <row r="306" spans="1:1">
      <c r="A306" s="269" t="s">
        <v>1230</v>
      </c>
    </row>
    <row r="307" spans="1:1">
      <c r="A307" s="269" t="s">
        <v>853</v>
      </c>
    </row>
    <row r="308" spans="1:1">
      <c r="A308" s="269" t="s">
        <v>138</v>
      </c>
    </row>
    <row r="309" spans="1:1">
      <c r="A309" s="269" t="s">
        <v>321</v>
      </c>
    </row>
    <row r="310" spans="1:1">
      <c r="A310" s="269" t="s">
        <v>326</v>
      </c>
    </row>
    <row r="311" spans="1:1">
      <c r="A311" s="269" t="s">
        <v>1494</v>
      </c>
    </row>
    <row r="312" spans="1:1">
      <c r="A312" s="269" t="s">
        <v>854</v>
      </c>
    </row>
    <row r="313" spans="1:1">
      <c r="A313" s="269" t="s">
        <v>139</v>
      </c>
    </row>
    <row r="314" spans="1:1">
      <c r="A314" s="269" t="s">
        <v>322</v>
      </c>
    </row>
    <row r="315" spans="1:1">
      <c r="A315" s="269" t="s">
        <v>327</v>
      </c>
    </row>
    <row r="316" spans="1:1">
      <c r="A316" s="269" t="s">
        <v>1495</v>
      </c>
    </row>
    <row r="317" spans="1:1">
      <c r="A317" s="269" t="s">
        <v>855</v>
      </c>
    </row>
    <row r="318" spans="1:1">
      <c r="A318" s="269" t="s">
        <v>144</v>
      </c>
    </row>
    <row r="319" spans="1:1">
      <c r="A319" s="269" t="s">
        <v>145</v>
      </c>
    </row>
    <row r="320" spans="1:1">
      <c r="A320" s="269" t="s">
        <v>57</v>
      </c>
    </row>
    <row r="321" spans="1:1">
      <c r="A321" s="269" t="s">
        <v>62</v>
      </c>
    </row>
    <row r="322" spans="1:1">
      <c r="A322" s="269" t="s">
        <v>1614</v>
      </c>
    </row>
    <row r="323" spans="1:1">
      <c r="A323" s="269" t="s">
        <v>856</v>
      </c>
    </row>
    <row r="324" spans="1:1">
      <c r="A324" s="269" t="s">
        <v>146</v>
      </c>
    </row>
    <row r="325" spans="1:1">
      <c r="A325" s="269" t="s">
        <v>147</v>
      </c>
    </row>
    <row r="326" spans="1:1">
      <c r="A326" s="269" t="s">
        <v>58</v>
      </c>
    </row>
    <row r="327" spans="1:1">
      <c r="A327" s="269" t="s">
        <v>63</v>
      </c>
    </row>
    <row r="328" spans="1:1">
      <c r="A328" s="269" t="s">
        <v>1615</v>
      </c>
    </row>
    <row r="329" spans="1:1">
      <c r="A329" s="269" t="s">
        <v>857</v>
      </c>
    </row>
    <row r="330" spans="1:1">
      <c r="A330" s="269" t="s">
        <v>150</v>
      </c>
    </row>
    <row r="331" spans="1:1">
      <c r="A331" s="269" t="s">
        <v>1742</v>
      </c>
    </row>
    <row r="332" spans="1:1">
      <c r="A332" s="269" t="s">
        <v>1752</v>
      </c>
    </row>
    <row r="333" spans="1:1">
      <c r="A333" s="269" t="s">
        <v>338</v>
      </c>
    </row>
    <row r="334" spans="1:1">
      <c r="A334" s="269" t="s">
        <v>342</v>
      </c>
    </row>
    <row r="335" spans="1:1">
      <c r="A335" s="269" t="s">
        <v>1639</v>
      </c>
    </row>
    <row r="336" spans="1:1">
      <c r="A336" s="269" t="s">
        <v>858</v>
      </c>
    </row>
    <row r="337" spans="1:1">
      <c r="A337" s="269" t="s">
        <v>151</v>
      </c>
    </row>
    <row r="338" spans="1:1">
      <c r="A338" s="269" t="s">
        <v>1743</v>
      </c>
    </row>
    <row r="339" spans="1:1">
      <c r="A339" s="269" t="s">
        <v>1753</v>
      </c>
    </row>
    <row r="340" spans="1:1">
      <c r="A340" s="269" t="s">
        <v>339</v>
      </c>
    </row>
    <row r="341" spans="1:1">
      <c r="A341" s="269" t="s">
        <v>343</v>
      </c>
    </row>
    <row r="342" spans="1:1">
      <c r="A342" s="269" t="s">
        <v>1640</v>
      </c>
    </row>
    <row r="343" spans="1:1">
      <c r="A343" s="269" t="s">
        <v>859</v>
      </c>
    </row>
    <row r="344" spans="1:1">
      <c r="A344" s="269" t="s">
        <v>26</v>
      </c>
    </row>
    <row r="345" spans="1:1">
      <c r="A345" s="269" t="s">
        <v>27</v>
      </c>
    </row>
    <row r="346" spans="1:1">
      <c r="A346" s="269" t="s">
        <v>28</v>
      </c>
    </row>
    <row r="347" spans="1:1">
      <c r="A347" s="269" t="s">
        <v>1655</v>
      </c>
    </row>
    <row r="348" spans="1:1">
      <c r="A348" s="269" t="s">
        <v>860</v>
      </c>
    </row>
    <row r="349" spans="1:1">
      <c r="A349" s="269" t="s">
        <v>29</v>
      </c>
    </row>
    <row r="350" spans="1:1">
      <c r="A350" s="269" t="s">
        <v>30</v>
      </c>
    </row>
    <row r="351" spans="1:1">
      <c r="A351" s="269" t="s">
        <v>31</v>
      </c>
    </row>
    <row r="352" spans="1:1">
      <c r="A352" s="269" t="s">
        <v>1656</v>
      </c>
    </row>
    <row r="353" spans="1:1">
      <c r="A353" s="269" t="s">
        <v>861</v>
      </c>
    </row>
    <row r="354" spans="1:1">
      <c r="A354" s="269" t="s">
        <v>1682</v>
      </c>
    </row>
    <row r="355" spans="1:1">
      <c r="A355" s="269" t="s">
        <v>1683</v>
      </c>
    </row>
    <row r="356" spans="1:1">
      <c r="A356" s="269" t="s">
        <v>1510</v>
      </c>
    </row>
    <row r="357" spans="1:1">
      <c r="A357" s="269" t="s">
        <v>1555</v>
      </c>
    </row>
    <row r="358" spans="1:1">
      <c r="A358" s="269" t="s">
        <v>1616</v>
      </c>
    </row>
    <row r="359" spans="1:1">
      <c r="A359" s="269" t="s">
        <v>862</v>
      </c>
    </row>
    <row r="360" spans="1:1">
      <c r="A360" s="269" t="s">
        <v>1684</v>
      </c>
    </row>
    <row r="361" spans="1:1">
      <c r="A361" s="269" t="s">
        <v>1685</v>
      </c>
    </row>
    <row r="362" spans="1:1">
      <c r="A362" s="269" t="s">
        <v>1511</v>
      </c>
    </row>
    <row r="363" spans="1:1">
      <c r="A363" s="269" t="s">
        <v>1556</v>
      </c>
    </row>
    <row r="364" spans="1:1">
      <c r="A364" s="269" t="s">
        <v>1617</v>
      </c>
    </row>
    <row r="365" spans="1:1">
      <c r="A365" s="269" t="s">
        <v>863</v>
      </c>
    </row>
    <row r="366" spans="1:1">
      <c r="A366" s="269" t="s">
        <v>985</v>
      </c>
    </row>
    <row r="367" spans="1:1">
      <c r="A367" s="269" t="s">
        <v>1150</v>
      </c>
    </row>
    <row r="368" spans="1:1">
      <c r="A368" s="269" t="s">
        <v>1173</v>
      </c>
    </row>
    <row r="369" spans="1:1">
      <c r="A369" s="269" t="s">
        <v>864</v>
      </c>
    </row>
    <row r="370" spans="1:1">
      <c r="A370" s="269" t="s">
        <v>986</v>
      </c>
    </row>
    <row r="371" spans="1:1">
      <c r="A371" s="269" t="s">
        <v>987</v>
      </c>
    </row>
    <row r="372" spans="1:1">
      <c r="A372" s="269" t="s">
        <v>1210</v>
      </c>
    </row>
    <row r="373" spans="1:1">
      <c r="A373" s="269" t="s">
        <v>1231</v>
      </c>
    </row>
    <row r="374" spans="1:1">
      <c r="A374" s="269" t="s">
        <v>865</v>
      </c>
    </row>
    <row r="375" spans="1:1">
      <c r="A375" s="269" t="s">
        <v>866</v>
      </c>
    </row>
    <row r="376" spans="1:1">
      <c r="A376" s="269" t="s">
        <v>867</v>
      </c>
    </row>
    <row r="377" spans="1:1">
      <c r="A377" s="269" t="s">
        <v>868</v>
      </c>
    </row>
    <row r="378" spans="1:1">
      <c r="A378" s="269" t="s">
        <v>869</v>
      </c>
    </row>
    <row r="379" spans="1:1">
      <c r="A379" s="269" t="s">
        <v>870</v>
      </c>
    </row>
    <row r="380" spans="1:1">
      <c r="A380" s="269" t="s">
        <v>871</v>
      </c>
    </row>
    <row r="381" spans="1:1">
      <c r="A381" s="269" t="s">
        <v>872</v>
      </c>
    </row>
    <row r="382" spans="1:1">
      <c r="A382" s="269" t="s">
        <v>873</v>
      </c>
    </row>
    <row r="383" spans="1:1">
      <c r="A383" s="269" t="s">
        <v>444</v>
      </c>
    </row>
    <row r="384" spans="1:1">
      <c r="A384" s="269" t="s">
        <v>805</v>
      </c>
    </row>
    <row r="385" spans="1:1">
      <c r="A385" s="269" t="s">
        <v>806</v>
      </c>
    </row>
    <row r="386" spans="1:1">
      <c r="A386" s="269" t="s">
        <v>807</v>
      </c>
    </row>
    <row r="387" spans="1:1">
      <c r="A387" s="269" t="s">
        <v>808</v>
      </c>
    </row>
    <row r="388" spans="1:1">
      <c r="A388" s="269" t="s">
        <v>1007</v>
      </c>
    </row>
    <row r="389" spans="1:1">
      <c r="A389" s="269" t="s">
        <v>1710</v>
      </c>
    </row>
    <row r="390" spans="1:1">
      <c r="A390" s="269" t="s">
        <v>1711</v>
      </c>
    </row>
    <row r="391" spans="1:1">
      <c r="A391" s="269" t="s">
        <v>1008</v>
      </c>
    </row>
    <row r="392" spans="1:1">
      <c r="A392" s="269" t="s">
        <v>1708</v>
      </c>
    </row>
    <row r="393" spans="1:1">
      <c r="A393" s="269" t="s">
        <v>1709</v>
      </c>
    </row>
    <row r="394" spans="1:1">
      <c r="A394" s="269" t="s">
        <v>1009</v>
      </c>
    </row>
    <row r="395" spans="1:1">
      <c r="A395" s="269" t="s">
        <v>1712</v>
      </c>
    </row>
    <row r="396" spans="1:1">
      <c r="A396" s="269" t="s">
        <v>1713</v>
      </c>
    </row>
    <row r="397" spans="1:1">
      <c r="A397" s="269" t="s">
        <v>445</v>
      </c>
    </row>
    <row r="398" spans="1:1">
      <c r="A398" s="269" t="s">
        <v>446</v>
      </c>
    </row>
    <row r="399" spans="1:1">
      <c r="A399" s="269" t="s">
        <v>447</v>
      </c>
    </row>
    <row r="400" spans="1:1">
      <c r="A400" s="269" t="s">
        <v>448</v>
      </c>
    </row>
    <row r="401" spans="1:1">
      <c r="A401" s="269" t="s">
        <v>449</v>
      </c>
    </row>
    <row r="402" spans="1:1">
      <c r="A402" s="269" t="s">
        <v>450</v>
      </c>
    </row>
    <row r="403" spans="1:1">
      <c r="A403" s="269" t="s">
        <v>451</v>
      </c>
    </row>
    <row r="404" spans="1:1">
      <c r="A404" s="269" t="s">
        <v>452</v>
      </c>
    </row>
    <row r="405" spans="1:1">
      <c r="A405" s="269" t="s">
        <v>453</v>
      </c>
    </row>
    <row r="406" spans="1:1">
      <c r="A406" s="269" t="s">
        <v>454</v>
      </c>
    </row>
    <row r="407" spans="1:1">
      <c r="A407" s="269" t="s">
        <v>212</v>
      </c>
    </row>
    <row r="408" spans="1:1">
      <c r="A408" s="269" t="s">
        <v>499</v>
      </c>
    </row>
    <row r="409" spans="1:1">
      <c r="A409" s="269" t="s">
        <v>500</v>
      </c>
    </row>
    <row r="410" spans="1:1">
      <c r="A410" s="269" t="s">
        <v>501</v>
      </c>
    </row>
    <row r="411" spans="1:1">
      <c r="A411" s="269" t="s">
        <v>502</v>
      </c>
    </row>
    <row r="412" spans="1:1">
      <c r="A412" s="269" t="s">
        <v>503</v>
      </c>
    </row>
    <row r="413" spans="1:1">
      <c r="A413" s="269" t="s">
        <v>504</v>
      </c>
    </row>
    <row r="414" spans="1:1">
      <c r="A414" s="269" t="s">
        <v>455</v>
      </c>
    </row>
    <row r="415" spans="1:1">
      <c r="A415" s="269" t="s">
        <v>456</v>
      </c>
    </row>
    <row r="416" spans="1:1">
      <c r="A416" s="269" t="s">
        <v>457</v>
      </c>
    </row>
    <row r="417" spans="1:1">
      <c r="A417" s="269" t="s">
        <v>458</v>
      </c>
    </row>
    <row r="418" spans="1:1">
      <c r="A418" s="269" t="s">
        <v>505</v>
      </c>
    </row>
    <row r="419" spans="1:1">
      <c r="A419" s="269" t="s">
        <v>459</v>
      </c>
    </row>
    <row r="420" spans="1:1">
      <c r="A420" s="269" t="s">
        <v>460</v>
      </c>
    </row>
    <row r="421" spans="1:1">
      <c r="A421" s="269" t="s">
        <v>463</v>
      </c>
    </row>
    <row r="422" spans="1:1">
      <c r="A422" s="269" t="s">
        <v>464</v>
      </c>
    </row>
    <row r="423" spans="1:1">
      <c r="A423" s="269" t="s">
        <v>506</v>
      </c>
    </row>
    <row r="424" spans="1:1">
      <c r="A424" s="269" t="s">
        <v>507</v>
      </c>
    </row>
    <row r="425" spans="1:1">
      <c r="A425" s="269" t="s">
        <v>508</v>
      </c>
    </row>
    <row r="426" spans="1:1">
      <c r="A426" s="269" t="s">
        <v>509</v>
      </c>
    </row>
    <row r="427" spans="1:1">
      <c r="A427" s="269" t="s">
        <v>510</v>
      </c>
    </row>
    <row r="428" spans="1:1">
      <c r="A428" s="269" t="s">
        <v>511</v>
      </c>
    </row>
    <row r="429" spans="1:1">
      <c r="A429" s="269" t="s">
        <v>400</v>
      </c>
    </row>
    <row r="430" spans="1:1">
      <c r="A430" s="269" t="s">
        <v>399</v>
      </c>
    </row>
    <row r="431" spans="1:1">
      <c r="A431" s="269" t="s">
        <v>407</v>
      </c>
    </row>
    <row r="432" spans="1:1">
      <c r="A432" s="269" t="s">
        <v>410</v>
      </c>
    </row>
    <row r="433" spans="1:1">
      <c r="A433" s="269" t="s">
        <v>416</v>
      </c>
    </row>
    <row r="434" spans="1:1">
      <c r="A434" s="269" t="s">
        <v>427</v>
      </c>
    </row>
    <row r="435" spans="1:1">
      <c r="A435" s="269" t="s">
        <v>512</v>
      </c>
    </row>
    <row r="436" spans="1:1">
      <c r="A436" s="269" t="s">
        <v>513</v>
      </c>
    </row>
    <row r="437" spans="1:1">
      <c r="A437" s="269" t="s">
        <v>514</v>
      </c>
    </row>
    <row r="438" spans="1:1">
      <c r="A438" s="269" t="s">
        <v>515</v>
      </c>
    </row>
    <row r="439" spans="1:1">
      <c r="A439" s="269" t="s">
        <v>516</v>
      </c>
    </row>
    <row r="440" spans="1:1">
      <c r="A440" s="269" t="s">
        <v>517</v>
      </c>
    </row>
    <row r="441" spans="1:1">
      <c r="A441" s="269" t="s">
        <v>518</v>
      </c>
    </row>
    <row r="442" spans="1:1">
      <c r="A442" s="269" t="s">
        <v>519</v>
      </c>
    </row>
    <row r="443" spans="1:1">
      <c r="A443" s="269" t="s">
        <v>520</v>
      </c>
    </row>
    <row r="444" spans="1:1">
      <c r="A444" s="269" t="s">
        <v>521</v>
      </c>
    </row>
    <row r="445" spans="1:1">
      <c r="A445" s="269" t="s">
        <v>522</v>
      </c>
    </row>
    <row r="446" spans="1:1">
      <c r="A446" s="269" t="s">
        <v>523</v>
      </c>
    </row>
    <row r="447" spans="1:1">
      <c r="A447" s="269" t="s">
        <v>524</v>
      </c>
    </row>
    <row r="448" spans="1:1">
      <c r="A448" s="269" t="s">
        <v>403</v>
      </c>
    </row>
    <row r="449" spans="1:1">
      <c r="A449" s="269" t="s">
        <v>465</v>
      </c>
    </row>
    <row r="450" spans="1:1">
      <c r="A450" s="269" t="s">
        <v>788</v>
      </c>
    </row>
    <row r="451" spans="1:1">
      <c r="A451" s="269" t="s">
        <v>700</v>
      </c>
    </row>
    <row r="452" spans="1:1">
      <c r="A452" s="269" t="s">
        <v>706</v>
      </c>
    </row>
    <row r="453" spans="1:1">
      <c r="A453" s="269" t="s">
        <v>712</v>
      </c>
    </row>
    <row r="454" spans="1:1">
      <c r="A454" s="269" t="s">
        <v>466</v>
      </c>
    </row>
    <row r="455" spans="1:1">
      <c r="A455" s="269" t="s">
        <v>787</v>
      </c>
    </row>
    <row r="456" spans="1:1">
      <c r="A456" s="269" t="s">
        <v>699</v>
      </c>
    </row>
    <row r="457" spans="1:1">
      <c r="A457" s="269" t="s">
        <v>705</v>
      </c>
    </row>
    <row r="458" spans="1:1">
      <c r="A458" s="269" t="s">
        <v>711</v>
      </c>
    </row>
    <row r="459" spans="1:1">
      <c r="A459" s="269" t="s">
        <v>467</v>
      </c>
    </row>
    <row r="460" spans="1:1">
      <c r="A460" s="269" t="s">
        <v>1010</v>
      </c>
    </row>
    <row r="461" spans="1:1">
      <c r="A461" s="269" t="s">
        <v>1704</v>
      </c>
    </row>
    <row r="462" spans="1:1">
      <c r="A462" s="269" t="s">
        <v>1705</v>
      </c>
    </row>
    <row r="463" spans="1:1">
      <c r="A463" s="269" t="s">
        <v>718</v>
      </c>
    </row>
    <row r="464" spans="1:1">
      <c r="A464" s="269" t="s">
        <v>726</v>
      </c>
    </row>
    <row r="465" spans="1:1">
      <c r="A465" s="269" t="s">
        <v>733</v>
      </c>
    </row>
    <row r="466" spans="1:1">
      <c r="A466" s="269" t="s">
        <v>468</v>
      </c>
    </row>
    <row r="467" spans="1:1">
      <c r="A467" s="269" t="s">
        <v>1011</v>
      </c>
    </row>
    <row r="468" spans="1:1">
      <c r="A468" s="269" t="s">
        <v>1702</v>
      </c>
    </row>
    <row r="469" spans="1:1">
      <c r="A469" s="269" t="s">
        <v>1703</v>
      </c>
    </row>
    <row r="470" spans="1:1">
      <c r="A470" s="269" t="s">
        <v>717</v>
      </c>
    </row>
    <row r="471" spans="1:1">
      <c r="A471" s="269" t="s">
        <v>725</v>
      </c>
    </row>
    <row r="472" spans="1:1">
      <c r="A472" s="269" t="s">
        <v>731</v>
      </c>
    </row>
    <row r="473" spans="1:1">
      <c r="A473" s="269" t="s">
        <v>794</v>
      </c>
    </row>
    <row r="474" spans="1:1">
      <c r="A474" s="269" t="s">
        <v>748</v>
      </c>
    </row>
    <row r="475" spans="1:1">
      <c r="A475" s="269" t="s">
        <v>754</v>
      </c>
    </row>
    <row r="476" spans="1:1">
      <c r="A476" s="269" t="s">
        <v>760</v>
      </c>
    </row>
    <row r="477" spans="1:1">
      <c r="A477" s="269" t="s">
        <v>874</v>
      </c>
    </row>
    <row r="478" spans="1:1">
      <c r="A478" s="269" t="s">
        <v>793</v>
      </c>
    </row>
    <row r="479" spans="1:1">
      <c r="A479" s="269" t="s">
        <v>747</v>
      </c>
    </row>
    <row r="480" spans="1:1">
      <c r="A480" s="269" t="s">
        <v>753</v>
      </c>
    </row>
    <row r="481" spans="1:1">
      <c r="A481" s="269" t="s">
        <v>759</v>
      </c>
    </row>
    <row r="482" spans="1:1">
      <c r="A482" s="269" t="s">
        <v>875</v>
      </c>
    </row>
    <row r="483" spans="1:1">
      <c r="A483" s="269" t="s">
        <v>800</v>
      </c>
    </row>
    <row r="484" spans="1:1">
      <c r="A484" s="269" t="s">
        <v>768</v>
      </c>
    </row>
    <row r="485" spans="1:1">
      <c r="A485" s="269" t="s">
        <v>774</v>
      </c>
    </row>
    <row r="486" spans="1:1">
      <c r="A486" s="269" t="s">
        <v>780</v>
      </c>
    </row>
    <row r="487" spans="1:1">
      <c r="A487" s="269" t="s">
        <v>525</v>
      </c>
    </row>
    <row r="488" spans="1:1">
      <c r="A488" s="269" t="s">
        <v>799</v>
      </c>
    </row>
    <row r="489" spans="1:1">
      <c r="A489" s="269" t="s">
        <v>767</v>
      </c>
    </row>
    <row r="490" spans="1:1">
      <c r="A490" s="269" t="s">
        <v>773</v>
      </c>
    </row>
    <row r="491" spans="1:1">
      <c r="A491" s="269" t="s">
        <v>779</v>
      </c>
    </row>
    <row r="492" spans="1:1">
      <c r="A492" s="269" t="s">
        <v>526</v>
      </c>
    </row>
    <row r="493" spans="1:1">
      <c r="A493" s="269" t="s">
        <v>1523</v>
      </c>
    </row>
    <row r="494" spans="1:1">
      <c r="A494" s="269" t="s">
        <v>1582</v>
      </c>
    </row>
    <row r="495" spans="1:1">
      <c r="A495" s="269" t="s">
        <v>734</v>
      </c>
    </row>
    <row r="496" spans="1:1">
      <c r="A496" s="269" t="s">
        <v>527</v>
      </c>
    </row>
    <row r="497" spans="1:1">
      <c r="A497" s="269" t="s">
        <v>1520</v>
      </c>
    </row>
    <row r="498" spans="1:1">
      <c r="A498" s="269" t="s">
        <v>1579</v>
      </c>
    </row>
    <row r="499" spans="1:1">
      <c r="A499" s="269" t="s">
        <v>732</v>
      </c>
    </row>
    <row r="500" spans="1:1">
      <c r="A500" s="269" t="s">
        <v>528</v>
      </c>
    </row>
    <row r="501" spans="1:1">
      <c r="A501" s="269" t="s">
        <v>988</v>
      </c>
    </row>
    <row r="502" spans="1:1">
      <c r="A502" s="269" t="s">
        <v>1151</v>
      </c>
    </row>
    <row r="503" spans="1:1">
      <c r="A503" s="269" t="s">
        <v>1174</v>
      </c>
    </row>
    <row r="504" spans="1:1">
      <c r="A504" s="269" t="s">
        <v>1198</v>
      </c>
    </row>
    <row r="505" spans="1:1">
      <c r="A505" s="269" t="s">
        <v>529</v>
      </c>
    </row>
    <row r="506" spans="1:1">
      <c r="A506" s="269" t="s">
        <v>1012</v>
      </c>
    </row>
    <row r="507" spans="1:1">
      <c r="A507" s="269" t="s">
        <v>1706</v>
      </c>
    </row>
    <row r="508" spans="1:1">
      <c r="A508" s="269" t="s">
        <v>1707</v>
      </c>
    </row>
    <row r="509" spans="1:1">
      <c r="A509" s="269" t="s">
        <v>1211</v>
      </c>
    </row>
    <row r="510" spans="1:1">
      <c r="A510" s="269" t="s">
        <v>1248</v>
      </c>
    </row>
    <row r="511" spans="1:1">
      <c r="A511" s="269" t="s">
        <v>1265</v>
      </c>
    </row>
    <row r="512" spans="1:1">
      <c r="A512" s="269" t="s">
        <v>469</v>
      </c>
    </row>
    <row r="513" spans="1:1">
      <c r="A513" s="269" t="s">
        <v>1524</v>
      </c>
    </row>
    <row r="514" spans="1:1">
      <c r="A514" s="269" t="s">
        <v>1583</v>
      </c>
    </row>
    <row r="515" spans="1:1">
      <c r="A515" s="269" t="s">
        <v>1013</v>
      </c>
    </row>
    <row r="516" spans="1:1">
      <c r="A516" s="269" t="s">
        <v>470</v>
      </c>
    </row>
    <row r="517" spans="1:1">
      <c r="A517" s="269" t="s">
        <v>1521</v>
      </c>
    </row>
    <row r="518" spans="1:1">
      <c r="A518" s="269" t="s">
        <v>1580</v>
      </c>
    </row>
    <row r="519" spans="1:1">
      <c r="A519" s="269" t="s">
        <v>1014</v>
      </c>
    </row>
    <row r="520" spans="1:1">
      <c r="A520" s="269" t="s">
        <v>471</v>
      </c>
    </row>
    <row r="521" spans="1:1">
      <c r="A521" s="269" t="s">
        <v>1525</v>
      </c>
    </row>
    <row r="522" spans="1:1">
      <c r="A522" s="269" t="s">
        <v>1584</v>
      </c>
    </row>
    <row r="523" spans="1:1">
      <c r="A523" s="269" t="s">
        <v>1015</v>
      </c>
    </row>
    <row r="524" spans="1:1">
      <c r="A524" s="269" t="s">
        <v>876</v>
      </c>
    </row>
    <row r="525" spans="1:1">
      <c r="A525" s="269" t="s">
        <v>1522</v>
      </c>
    </row>
    <row r="526" spans="1:1">
      <c r="A526" s="269" t="s">
        <v>1581</v>
      </c>
    </row>
    <row r="527" spans="1:1">
      <c r="A527" s="269" t="s">
        <v>1016</v>
      </c>
    </row>
    <row r="528" spans="1:1">
      <c r="A528" s="269" t="s">
        <v>1264</v>
      </c>
    </row>
    <row r="529" spans="1:1">
      <c r="A529" s="269" t="s">
        <v>1263</v>
      </c>
    </row>
    <row r="530" spans="1:1">
      <c r="A530" s="269" t="s">
        <v>418</v>
      </c>
    </row>
    <row r="531" spans="1:1">
      <c r="A531" s="269" t="s">
        <v>790</v>
      </c>
    </row>
    <row r="532" spans="1:1">
      <c r="A532" s="269" t="s">
        <v>702</v>
      </c>
    </row>
    <row r="533" spans="1:1">
      <c r="A533" s="269" t="s">
        <v>708</v>
      </c>
    </row>
    <row r="534" spans="1:1">
      <c r="A534" s="269" t="s">
        <v>714</v>
      </c>
    </row>
    <row r="535" spans="1:1">
      <c r="A535" s="269" t="s">
        <v>789</v>
      </c>
    </row>
    <row r="536" spans="1:1">
      <c r="A536" s="269" t="s">
        <v>701</v>
      </c>
    </row>
    <row r="537" spans="1:1">
      <c r="A537" s="269" t="s">
        <v>707</v>
      </c>
    </row>
    <row r="538" spans="1:1">
      <c r="A538" s="269" t="s">
        <v>713</v>
      </c>
    </row>
    <row r="539" spans="1:1">
      <c r="A539" s="269" t="s">
        <v>1017</v>
      </c>
    </row>
    <row r="540" spans="1:1">
      <c r="A540" s="269" t="s">
        <v>1716</v>
      </c>
    </row>
    <row r="541" spans="1:1">
      <c r="A541" s="269" t="s">
        <v>1717</v>
      </c>
    </row>
    <row r="542" spans="1:1">
      <c r="A542" s="269" t="s">
        <v>720</v>
      </c>
    </row>
    <row r="543" spans="1:1">
      <c r="A543" s="269" t="s">
        <v>728</v>
      </c>
    </row>
    <row r="544" spans="1:1">
      <c r="A544" s="269" t="s">
        <v>737</v>
      </c>
    </row>
    <row r="545" spans="1:1">
      <c r="A545" s="269" t="s">
        <v>1018</v>
      </c>
    </row>
    <row r="546" spans="1:1">
      <c r="A546" s="269" t="s">
        <v>1714</v>
      </c>
    </row>
    <row r="547" spans="1:1">
      <c r="A547" s="269" t="s">
        <v>1715</v>
      </c>
    </row>
    <row r="548" spans="1:1">
      <c r="A548" s="269" t="s">
        <v>719</v>
      </c>
    </row>
    <row r="549" spans="1:1">
      <c r="A549" s="269" t="s">
        <v>727</v>
      </c>
    </row>
    <row r="550" spans="1:1">
      <c r="A550" s="269" t="s">
        <v>735</v>
      </c>
    </row>
    <row r="551" spans="1:1">
      <c r="A551" s="269" t="s">
        <v>796</v>
      </c>
    </row>
    <row r="552" spans="1:1">
      <c r="A552" s="269" t="s">
        <v>750</v>
      </c>
    </row>
    <row r="553" spans="1:1">
      <c r="A553" s="269" t="s">
        <v>756</v>
      </c>
    </row>
    <row r="554" spans="1:1">
      <c r="A554" s="269" t="s">
        <v>762</v>
      </c>
    </row>
    <row r="555" spans="1:1">
      <c r="A555" s="269" t="s">
        <v>795</v>
      </c>
    </row>
    <row r="556" spans="1:1">
      <c r="A556" s="269" t="s">
        <v>749</v>
      </c>
    </row>
    <row r="557" spans="1:1">
      <c r="A557" s="269" t="s">
        <v>755</v>
      </c>
    </row>
    <row r="558" spans="1:1">
      <c r="A558" s="269" t="s">
        <v>761</v>
      </c>
    </row>
    <row r="559" spans="1:1">
      <c r="A559" s="269" t="s">
        <v>802</v>
      </c>
    </row>
    <row r="560" spans="1:1">
      <c r="A560" s="269" t="s">
        <v>770</v>
      </c>
    </row>
    <row r="561" spans="1:1">
      <c r="A561" s="269" t="s">
        <v>776</v>
      </c>
    </row>
    <row r="562" spans="1:1">
      <c r="A562" s="269" t="s">
        <v>782</v>
      </c>
    </row>
    <row r="563" spans="1:1">
      <c r="A563" s="269" t="s">
        <v>801</v>
      </c>
    </row>
    <row r="564" spans="1:1">
      <c r="A564" s="269" t="s">
        <v>769</v>
      </c>
    </row>
    <row r="565" spans="1:1">
      <c r="A565" s="269" t="s">
        <v>775</v>
      </c>
    </row>
    <row r="566" spans="1:1">
      <c r="A566" s="269" t="s">
        <v>781</v>
      </c>
    </row>
    <row r="567" spans="1:1">
      <c r="A567" s="269" t="s">
        <v>1529</v>
      </c>
    </row>
    <row r="568" spans="1:1">
      <c r="A568" s="269" t="s">
        <v>1588</v>
      </c>
    </row>
    <row r="569" spans="1:1">
      <c r="A569" s="269" t="s">
        <v>738</v>
      </c>
    </row>
    <row r="570" spans="1:1">
      <c r="A570" s="269" t="s">
        <v>1526</v>
      </c>
    </row>
    <row r="571" spans="1:1">
      <c r="A571" s="269" t="s">
        <v>1585</v>
      </c>
    </row>
    <row r="572" spans="1:1">
      <c r="A572" s="269" t="s">
        <v>736</v>
      </c>
    </row>
    <row r="573" spans="1:1">
      <c r="A573" s="269" t="s">
        <v>989</v>
      </c>
    </row>
    <row r="574" spans="1:1">
      <c r="A574" s="269" t="s">
        <v>1152</v>
      </c>
    </row>
    <row r="575" spans="1:1">
      <c r="A575" s="269" t="s">
        <v>1175</v>
      </c>
    </row>
    <row r="576" spans="1:1">
      <c r="A576" s="269" t="s">
        <v>1199</v>
      </c>
    </row>
    <row r="577" spans="1:1">
      <c r="A577" s="269" t="s">
        <v>1019</v>
      </c>
    </row>
    <row r="578" spans="1:1">
      <c r="A578" s="269" t="s">
        <v>1718</v>
      </c>
    </row>
    <row r="579" spans="1:1">
      <c r="A579" s="269" t="s">
        <v>1719</v>
      </c>
    </row>
    <row r="580" spans="1:1">
      <c r="A580" s="269" t="s">
        <v>1212</v>
      </c>
    </row>
    <row r="581" spans="1:1">
      <c r="A581" s="269" t="s">
        <v>1249</v>
      </c>
    </row>
    <row r="582" spans="1:1">
      <c r="A582" s="269" t="s">
        <v>1266</v>
      </c>
    </row>
    <row r="583" spans="1:1">
      <c r="A583" s="269" t="s">
        <v>1530</v>
      </c>
    </row>
    <row r="584" spans="1:1">
      <c r="A584" s="269" t="s">
        <v>1589</v>
      </c>
    </row>
    <row r="585" spans="1:1">
      <c r="A585" s="269" t="s">
        <v>1020</v>
      </c>
    </row>
    <row r="586" spans="1:1">
      <c r="A586" s="269" t="s">
        <v>1527</v>
      </c>
    </row>
    <row r="587" spans="1:1">
      <c r="A587" s="269" t="s">
        <v>1586</v>
      </c>
    </row>
    <row r="588" spans="1:1">
      <c r="A588" s="269" t="s">
        <v>1021</v>
      </c>
    </row>
    <row r="589" spans="1:1">
      <c r="A589" s="269" t="s">
        <v>1531</v>
      </c>
    </row>
    <row r="590" spans="1:1">
      <c r="A590" s="269" t="s">
        <v>1590</v>
      </c>
    </row>
    <row r="591" spans="1:1">
      <c r="A591" s="269" t="s">
        <v>1022</v>
      </c>
    </row>
    <row r="592" spans="1:1">
      <c r="A592" s="269" t="s">
        <v>1528</v>
      </c>
    </row>
    <row r="593" spans="1:1">
      <c r="A593" s="269" t="s">
        <v>1587</v>
      </c>
    </row>
    <row r="594" spans="1:1">
      <c r="A594" s="269" t="s">
        <v>1023</v>
      </c>
    </row>
    <row r="595" spans="1:1">
      <c r="A595" s="269" t="s">
        <v>530</v>
      </c>
    </row>
    <row r="596" spans="1:1">
      <c r="A596" s="269" t="s">
        <v>1661</v>
      </c>
    </row>
    <row r="597" spans="1:1">
      <c r="A597" s="269" t="s">
        <v>1480</v>
      </c>
    </row>
    <row r="598" spans="1:1">
      <c r="A598" s="269" t="s">
        <v>1486</v>
      </c>
    </row>
    <row r="599" spans="1:1">
      <c r="A599" s="269" t="s">
        <v>877</v>
      </c>
    </row>
    <row r="600" spans="1:1">
      <c r="A600" s="269" t="s">
        <v>1662</v>
      </c>
    </row>
    <row r="601" spans="1:1">
      <c r="A601" s="269" t="s">
        <v>1481</v>
      </c>
    </row>
    <row r="602" spans="1:1">
      <c r="A602" s="269" t="s">
        <v>1487</v>
      </c>
    </row>
    <row r="603" spans="1:1">
      <c r="A603" s="269" t="s">
        <v>878</v>
      </c>
    </row>
    <row r="604" spans="1:1">
      <c r="A604" s="269" t="s">
        <v>1686</v>
      </c>
    </row>
    <row r="605" spans="1:1">
      <c r="A605" s="269" t="s">
        <v>1687</v>
      </c>
    </row>
    <row r="606" spans="1:1">
      <c r="A606" s="269" t="s">
        <v>1512</v>
      </c>
    </row>
    <row r="607" spans="1:1">
      <c r="A607" s="269" t="s">
        <v>1557</v>
      </c>
    </row>
    <row r="608" spans="1:1">
      <c r="A608" s="269" t="s">
        <v>879</v>
      </c>
    </row>
    <row r="609" spans="1:1">
      <c r="A609" s="269" t="s">
        <v>1688</v>
      </c>
    </row>
    <row r="610" spans="1:1">
      <c r="A610" s="269" t="s">
        <v>1689</v>
      </c>
    </row>
    <row r="611" spans="1:1">
      <c r="A611" s="269" t="s">
        <v>1513</v>
      </c>
    </row>
    <row r="612" spans="1:1">
      <c r="A612" s="269" t="s">
        <v>1558</v>
      </c>
    </row>
    <row r="613" spans="1:1">
      <c r="A613" s="269" t="s">
        <v>880</v>
      </c>
    </row>
    <row r="614" spans="1:1">
      <c r="A614" s="269" t="s">
        <v>1736</v>
      </c>
    </row>
    <row r="615" spans="1:1">
      <c r="A615" s="269" t="s">
        <v>1744</v>
      </c>
    </row>
    <row r="616" spans="1:1">
      <c r="A616" s="269" t="s">
        <v>1754</v>
      </c>
    </row>
    <row r="617" spans="1:1">
      <c r="A617" s="269" t="s">
        <v>1624</v>
      </c>
    </row>
    <row r="618" spans="1:1">
      <c r="A618" s="269" t="s">
        <v>1630</v>
      </c>
    </row>
    <row r="619" spans="1:1">
      <c r="A619" s="269" t="s">
        <v>881</v>
      </c>
    </row>
    <row r="620" spans="1:1">
      <c r="A620" s="269" t="s">
        <v>1737</v>
      </c>
    </row>
    <row r="621" spans="1:1">
      <c r="A621" s="269" t="s">
        <v>1745</v>
      </c>
    </row>
    <row r="622" spans="1:1">
      <c r="A622" s="269" t="s">
        <v>1755</v>
      </c>
    </row>
    <row r="623" spans="1:1">
      <c r="A623" s="269" t="s">
        <v>1625</v>
      </c>
    </row>
    <row r="624" spans="1:1">
      <c r="A624" s="269" t="s">
        <v>1631</v>
      </c>
    </row>
    <row r="625" spans="1:1">
      <c r="A625" s="269" t="s">
        <v>882</v>
      </c>
    </row>
    <row r="626" spans="1:1">
      <c r="A626" s="269" t="s">
        <v>1690</v>
      </c>
    </row>
    <row r="627" spans="1:1">
      <c r="A627" s="269" t="s">
        <v>1691</v>
      </c>
    </row>
    <row r="628" spans="1:1">
      <c r="A628" s="269" t="s">
        <v>1514</v>
      </c>
    </row>
    <row r="629" spans="1:1">
      <c r="A629" s="269" t="s">
        <v>1559</v>
      </c>
    </row>
    <row r="630" spans="1:1">
      <c r="A630" s="269" t="s">
        <v>883</v>
      </c>
    </row>
    <row r="631" spans="1:1">
      <c r="A631" s="269" t="s">
        <v>1692</v>
      </c>
    </row>
    <row r="632" spans="1:1">
      <c r="A632" s="269" t="s">
        <v>1693</v>
      </c>
    </row>
    <row r="633" spans="1:1">
      <c r="A633" s="269" t="s">
        <v>1515</v>
      </c>
    </row>
    <row r="634" spans="1:1">
      <c r="A634" s="269" t="s">
        <v>1560</v>
      </c>
    </row>
    <row r="635" spans="1:1">
      <c r="A635" s="269" t="s">
        <v>884</v>
      </c>
    </row>
    <row r="636" spans="1:1">
      <c r="A636" s="269" t="s">
        <v>1196</v>
      </c>
    </row>
    <row r="637" spans="1:1">
      <c r="A637" s="269" t="s">
        <v>1258</v>
      </c>
    </row>
    <row r="638" spans="1:1">
      <c r="A638" s="269" t="s">
        <v>531</v>
      </c>
    </row>
    <row r="639" spans="1:1">
      <c r="A639" s="269" t="s">
        <v>532</v>
      </c>
    </row>
    <row r="640" spans="1:1">
      <c r="A640" s="269" t="s">
        <v>533</v>
      </c>
    </row>
    <row r="641" spans="1:1">
      <c r="A641" s="269" t="s">
        <v>534</v>
      </c>
    </row>
    <row r="642" spans="1:1">
      <c r="A642" s="269" t="s">
        <v>1694</v>
      </c>
    </row>
    <row r="643" spans="1:1">
      <c r="A643" s="269" t="s">
        <v>1695</v>
      </c>
    </row>
    <row r="644" spans="1:1">
      <c r="A644" s="269" t="s">
        <v>1516</v>
      </c>
    </row>
    <row r="645" spans="1:1">
      <c r="A645" s="269" t="s">
        <v>1561</v>
      </c>
    </row>
    <row r="646" spans="1:1">
      <c r="A646" s="269" t="s">
        <v>885</v>
      </c>
    </row>
    <row r="647" spans="1:1">
      <c r="A647" s="269" t="s">
        <v>535</v>
      </c>
    </row>
    <row r="648" spans="1:1">
      <c r="A648" s="269" t="s">
        <v>1696</v>
      </c>
    </row>
    <row r="649" spans="1:1">
      <c r="A649" s="269" t="s">
        <v>1697</v>
      </c>
    </row>
    <row r="650" spans="1:1">
      <c r="A650" s="269" t="s">
        <v>1517</v>
      </c>
    </row>
    <row r="651" spans="1:1">
      <c r="A651" s="269" t="s">
        <v>1562</v>
      </c>
    </row>
    <row r="652" spans="1:1">
      <c r="A652" s="269" t="s">
        <v>886</v>
      </c>
    </row>
    <row r="653" spans="1:1">
      <c r="A653" s="269" t="s">
        <v>1618</v>
      </c>
    </row>
    <row r="654" spans="1:1">
      <c r="A654" s="269" t="s">
        <v>536</v>
      </c>
    </row>
    <row r="655" spans="1:1">
      <c r="A655" s="269" t="s">
        <v>887</v>
      </c>
    </row>
    <row r="656" spans="1:1">
      <c r="A656" s="269" t="s">
        <v>537</v>
      </c>
    </row>
    <row r="657" spans="1:1">
      <c r="A657" s="269" t="s">
        <v>888</v>
      </c>
    </row>
    <row r="658" spans="1:1">
      <c r="A658" s="269" t="s">
        <v>538</v>
      </c>
    </row>
    <row r="659" spans="1:1">
      <c r="A659" s="269" t="s">
        <v>539</v>
      </c>
    </row>
    <row r="660" spans="1:1">
      <c r="A660" s="269" t="s">
        <v>540</v>
      </c>
    </row>
    <row r="661" spans="1:1">
      <c r="A661" s="269" t="s">
        <v>1698</v>
      </c>
    </row>
    <row r="662" spans="1:1">
      <c r="A662" s="269" t="s">
        <v>1699</v>
      </c>
    </row>
    <row r="663" spans="1:1">
      <c r="A663" s="269" t="s">
        <v>1518</v>
      </c>
    </row>
    <row r="664" spans="1:1">
      <c r="A664" s="269" t="s">
        <v>1563</v>
      </c>
    </row>
    <row r="665" spans="1:1">
      <c r="A665" s="269" t="s">
        <v>889</v>
      </c>
    </row>
    <row r="666" spans="1:1">
      <c r="A666" s="269" t="s">
        <v>541</v>
      </c>
    </row>
    <row r="667" spans="1:1">
      <c r="A667" s="269" t="s">
        <v>1700</v>
      </c>
    </row>
    <row r="668" spans="1:1">
      <c r="A668" s="269" t="s">
        <v>1701</v>
      </c>
    </row>
    <row r="669" spans="1:1">
      <c r="A669" s="269" t="s">
        <v>1519</v>
      </c>
    </row>
    <row r="670" spans="1:1">
      <c r="A670" s="269" t="s">
        <v>1564</v>
      </c>
    </row>
    <row r="671" spans="1:1">
      <c r="A671" s="269" t="s">
        <v>890</v>
      </c>
    </row>
    <row r="672" spans="1:1">
      <c r="A672" s="269" t="s">
        <v>1619</v>
      </c>
    </row>
    <row r="673" spans="1:1">
      <c r="A673" s="269" t="s">
        <v>542</v>
      </c>
    </row>
    <row r="674" spans="1:1">
      <c r="A674" s="269" t="s">
        <v>1197</v>
      </c>
    </row>
    <row r="675" spans="1:1">
      <c r="A675" s="269" t="s">
        <v>231</v>
      </c>
    </row>
    <row r="676" spans="1:1">
      <c r="A676" s="269" t="s">
        <v>1259</v>
      </c>
    </row>
    <row r="677" spans="1:1">
      <c r="A677" s="269" t="s">
        <v>232</v>
      </c>
    </row>
    <row r="678" spans="1:1">
      <c r="A678" s="269" t="s">
        <v>233</v>
      </c>
    </row>
    <row r="679" spans="1:1">
      <c r="A679" s="269" t="s">
        <v>234</v>
      </c>
    </row>
    <row r="680" spans="1:1">
      <c r="A680" s="269" t="s">
        <v>235</v>
      </c>
    </row>
    <row r="681" spans="1:1">
      <c r="A681" s="269" t="s">
        <v>424</v>
      </c>
    </row>
    <row r="682" spans="1:1">
      <c r="A682" s="269" t="s">
        <v>1024</v>
      </c>
    </row>
    <row r="683" spans="1:1">
      <c r="A683" s="269" t="s">
        <v>1025</v>
      </c>
    </row>
    <row r="684" spans="1:1">
      <c r="A684" s="269" t="s">
        <v>1026</v>
      </c>
    </row>
    <row r="685" spans="1:1">
      <c r="A685" s="269" t="s">
        <v>1027</v>
      </c>
    </row>
    <row r="686" spans="1:1">
      <c r="A686" s="269" t="s">
        <v>1028</v>
      </c>
    </row>
    <row r="687" spans="1:1">
      <c r="A687" s="269" t="s">
        <v>1029</v>
      </c>
    </row>
    <row r="688" spans="1:1">
      <c r="A688" s="269" t="s">
        <v>1030</v>
      </c>
    </row>
    <row r="689" spans="1:1">
      <c r="A689" s="269" t="s">
        <v>1031</v>
      </c>
    </row>
    <row r="690" spans="1:1">
      <c r="A690" s="269" t="s">
        <v>1032</v>
      </c>
    </row>
    <row r="691" spans="1:1">
      <c r="A691" s="269" t="s">
        <v>1728</v>
      </c>
    </row>
    <row r="692" spans="1:1">
      <c r="A692" s="269" t="s">
        <v>1729</v>
      </c>
    </row>
    <row r="693" spans="1:1">
      <c r="A693" s="269" t="s">
        <v>1033</v>
      </c>
    </row>
    <row r="694" spans="1:1">
      <c r="A694" s="269" t="s">
        <v>1034</v>
      </c>
    </row>
    <row r="695" spans="1:1">
      <c r="A695" s="269" t="s">
        <v>1035</v>
      </c>
    </row>
    <row r="696" spans="1:1">
      <c r="A696" s="269" t="s">
        <v>1036</v>
      </c>
    </row>
    <row r="697" spans="1:1">
      <c r="A697" s="269" t="s">
        <v>1726</v>
      </c>
    </row>
    <row r="698" spans="1:1">
      <c r="A698" s="269" t="s">
        <v>1727</v>
      </c>
    </row>
    <row r="699" spans="1:1">
      <c r="A699" s="269" t="s">
        <v>1037</v>
      </c>
    </row>
    <row r="700" spans="1:1">
      <c r="A700" s="269" t="s">
        <v>1038</v>
      </c>
    </row>
    <row r="701" spans="1:1">
      <c r="A701" s="269" t="s">
        <v>1039</v>
      </c>
    </row>
    <row r="702" spans="1:1">
      <c r="A702" s="269" t="s">
        <v>1040</v>
      </c>
    </row>
    <row r="703" spans="1:1">
      <c r="A703" s="269" t="s">
        <v>1041</v>
      </c>
    </row>
    <row r="704" spans="1:1">
      <c r="A704" s="269" t="s">
        <v>1042</v>
      </c>
    </row>
    <row r="705" spans="1:1">
      <c r="A705" s="269" t="s">
        <v>1043</v>
      </c>
    </row>
    <row r="706" spans="1:1">
      <c r="A706" s="269" t="s">
        <v>1044</v>
      </c>
    </row>
    <row r="707" spans="1:1">
      <c r="A707" s="269" t="s">
        <v>1045</v>
      </c>
    </row>
    <row r="708" spans="1:1">
      <c r="A708" s="269" t="s">
        <v>1046</v>
      </c>
    </row>
    <row r="709" spans="1:1">
      <c r="A709" s="269" t="s">
        <v>1047</v>
      </c>
    </row>
    <row r="710" spans="1:1">
      <c r="A710" s="269" t="s">
        <v>1048</v>
      </c>
    </row>
    <row r="711" spans="1:1">
      <c r="A711" s="269" t="s">
        <v>1049</v>
      </c>
    </row>
    <row r="712" spans="1:1">
      <c r="A712" s="269" t="s">
        <v>1050</v>
      </c>
    </row>
    <row r="713" spans="1:1">
      <c r="A713" s="269" t="s">
        <v>1051</v>
      </c>
    </row>
    <row r="714" spans="1:1">
      <c r="A714" s="269" t="s">
        <v>1052</v>
      </c>
    </row>
    <row r="715" spans="1:1">
      <c r="A715" s="269" t="s">
        <v>1053</v>
      </c>
    </row>
    <row r="716" spans="1:1">
      <c r="A716" s="269" t="s">
        <v>1054</v>
      </c>
    </row>
    <row r="717" spans="1:1">
      <c r="A717" s="269" t="s">
        <v>1055</v>
      </c>
    </row>
    <row r="718" spans="1:1">
      <c r="A718" s="269" t="s">
        <v>1541</v>
      </c>
    </row>
    <row r="719" spans="1:1">
      <c r="A719" s="269" t="s">
        <v>1600</v>
      </c>
    </row>
    <row r="720" spans="1:1">
      <c r="A720" s="269" t="s">
        <v>1056</v>
      </c>
    </row>
    <row r="721" spans="1:1">
      <c r="A721" s="269" t="s">
        <v>1538</v>
      </c>
    </row>
    <row r="722" spans="1:1">
      <c r="A722" s="269" t="s">
        <v>1597</v>
      </c>
    </row>
    <row r="723" spans="1:1">
      <c r="A723" s="269" t="s">
        <v>1057</v>
      </c>
    </row>
    <row r="724" spans="1:1">
      <c r="A724" s="269" t="s">
        <v>1058</v>
      </c>
    </row>
    <row r="725" spans="1:1">
      <c r="A725" s="269" t="s">
        <v>1154</v>
      </c>
    </row>
    <row r="726" spans="1:1">
      <c r="A726" s="269" t="s">
        <v>1177</v>
      </c>
    </row>
    <row r="727" spans="1:1">
      <c r="A727" s="269" t="s">
        <v>1201</v>
      </c>
    </row>
    <row r="728" spans="1:1">
      <c r="A728" s="269" t="s">
        <v>1059</v>
      </c>
    </row>
    <row r="729" spans="1:1">
      <c r="A729" s="269" t="s">
        <v>1730</v>
      </c>
    </row>
    <row r="730" spans="1:1">
      <c r="A730" s="269" t="s">
        <v>1731</v>
      </c>
    </row>
    <row r="731" spans="1:1">
      <c r="A731" s="269" t="s">
        <v>1214</v>
      </c>
    </row>
    <row r="732" spans="1:1">
      <c r="A732" s="269" t="s">
        <v>1251</v>
      </c>
    </row>
    <row r="733" spans="1:1">
      <c r="A733" s="269" t="s">
        <v>1270</v>
      </c>
    </row>
    <row r="734" spans="1:1">
      <c r="A734" s="269" t="s">
        <v>1542</v>
      </c>
    </row>
    <row r="735" spans="1:1">
      <c r="A735" s="269" t="s">
        <v>1601</v>
      </c>
    </row>
    <row r="736" spans="1:1">
      <c r="A736" s="269" t="s">
        <v>1060</v>
      </c>
    </row>
    <row r="737" spans="1:1">
      <c r="A737" s="269" t="s">
        <v>1539</v>
      </c>
    </row>
    <row r="738" spans="1:1">
      <c r="A738" s="269" t="s">
        <v>1598</v>
      </c>
    </row>
    <row r="739" spans="1:1">
      <c r="A739" s="269" t="s">
        <v>1061</v>
      </c>
    </row>
    <row r="740" spans="1:1">
      <c r="A740" s="269" t="s">
        <v>1543</v>
      </c>
    </row>
    <row r="741" spans="1:1">
      <c r="A741" s="269" t="s">
        <v>1602</v>
      </c>
    </row>
    <row r="742" spans="1:1">
      <c r="A742" s="269" t="s">
        <v>1062</v>
      </c>
    </row>
    <row r="743" spans="1:1">
      <c r="A743" s="269" t="s">
        <v>1540</v>
      </c>
    </row>
    <row r="744" spans="1:1">
      <c r="A744" s="269" t="s">
        <v>1599</v>
      </c>
    </row>
    <row r="745" spans="1:1">
      <c r="A745" s="269" t="s">
        <v>1063</v>
      </c>
    </row>
    <row r="746" spans="1:1">
      <c r="A746" s="269" t="s">
        <v>1269</v>
      </c>
    </row>
    <row r="747" spans="1:1">
      <c r="A747" s="269" t="s">
        <v>1268</v>
      </c>
    </row>
    <row r="748" spans="1:1">
      <c r="A748" s="269" t="s">
        <v>472</v>
      </c>
    </row>
    <row r="749" spans="1:1">
      <c r="A749" s="269" t="s">
        <v>792</v>
      </c>
    </row>
    <row r="750" spans="1:1">
      <c r="A750" s="269" t="s">
        <v>704</v>
      </c>
    </row>
    <row r="751" spans="1:1">
      <c r="A751" s="269" t="s">
        <v>710</v>
      </c>
    </row>
    <row r="752" spans="1:1">
      <c r="A752" s="269" t="s">
        <v>716</v>
      </c>
    </row>
    <row r="753" spans="1:1">
      <c r="A753" s="269" t="s">
        <v>791</v>
      </c>
    </row>
    <row r="754" spans="1:1">
      <c r="A754" s="269" t="s">
        <v>703</v>
      </c>
    </row>
    <row r="755" spans="1:1">
      <c r="A755" s="269" t="s">
        <v>709</v>
      </c>
    </row>
    <row r="756" spans="1:1">
      <c r="A756" s="269" t="s">
        <v>715</v>
      </c>
    </row>
    <row r="757" spans="1:1">
      <c r="A757" s="269" t="s">
        <v>1064</v>
      </c>
    </row>
    <row r="758" spans="1:1">
      <c r="A758" s="269" t="s">
        <v>1722</v>
      </c>
    </row>
    <row r="759" spans="1:1">
      <c r="A759" s="269" t="s">
        <v>1723</v>
      </c>
    </row>
    <row r="760" spans="1:1">
      <c r="A760" s="269" t="s">
        <v>722</v>
      </c>
    </row>
    <row r="761" spans="1:1">
      <c r="A761" s="269" t="s">
        <v>730</v>
      </c>
    </row>
    <row r="762" spans="1:1">
      <c r="A762" s="269" t="s">
        <v>741</v>
      </c>
    </row>
    <row r="763" spans="1:1">
      <c r="A763" s="269" t="s">
        <v>1065</v>
      </c>
    </row>
    <row r="764" spans="1:1">
      <c r="A764" s="269" t="s">
        <v>1720</v>
      </c>
    </row>
    <row r="765" spans="1:1">
      <c r="A765" s="269" t="s">
        <v>1721</v>
      </c>
    </row>
    <row r="766" spans="1:1">
      <c r="A766" s="269" t="s">
        <v>721</v>
      </c>
    </row>
    <row r="767" spans="1:1">
      <c r="A767" s="269" t="s">
        <v>729</v>
      </c>
    </row>
    <row r="768" spans="1:1">
      <c r="A768" s="269" t="s">
        <v>739</v>
      </c>
    </row>
    <row r="769" spans="1:1">
      <c r="A769" s="269" t="s">
        <v>798</v>
      </c>
    </row>
    <row r="770" spans="1:1">
      <c r="A770" s="269" t="s">
        <v>752</v>
      </c>
    </row>
    <row r="771" spans="1:1">
      <c r="A771" s="269" t="s">
        <v>758</v>
      </c>
    </row>
    <row r="772" spans="1:1">
      <c r="A772" s="269" t="s">
        <v>764</v>
      </c>
    </row>
    <row r="773" spans="1:1">
      <c r="A773" s="269" t="s">
        <v>797</v>
      </c>
    </row>
    <row r="774" spans="1:1">
      <c r="A774" s="269" t="s">
        <v>751</v>
      </c>
    </row>
    <row r="775" spans="1:1">
      <c r="A775" s="269" t="s">
        <v>757</v>
      </c>
    </row>
    <row r="776" spans="1:1">
      <c r="A776" s="269" t="s">
        <v>763</v>
      </c>
    </row>
    <row r="777" spans="1:1">
      <c r="A777" s="269" t="s">
        <v>804</v>
      </c>
    </row>
    <row r="778" spans="1:1">
      <c r="A778" s="269" t="s">
        <v>772</v>
      </c>
    </row>
    <row r="779" spans="1:1">
      <c r="A779" s="269" t="s">
        <v>778</v>
      </c>
    </row>
    <row r="780" spans="1:1">
      <c r="A780" s="269" t="s">
        <v>784</v>
      </c>
    </row>
    <row r="781" spans="1:1">
      <c r="A781" s="269" t="s">
        <v>803</v>
      </c>
    </row>
    <row r="782" spans="1:1">
      <c r="A782" s="269" t="s">
        <v>771</v>
      </c>
    </row>
    <row r="783" spans="1:1">
      <c r="A783" s="269" t="s">
        <v>777</v>
      </c>
    </row>
    <row r="784" spans="1:1">
      <c r="A784" t="s">
        <v>783</v>
      </c>
    </row>
    <row r="785" spans="1:1">
      <c r="A785" t="s">
        <v>1535</v>
      </c>
    </row>
    <row r="786" spans="1:1">
      <c r="A786" t="s">
        <v>1594</v>
      </c>
    </row>
    <row r="787" spans="1:1">
      <c r="A787" t="s">
        <v>742</v>
      </c>
    </row>
    <row r="788" spans="1:1">
      <c r="A788" t="s">
        <v>1532</v>
      </c>
    </row>
    <row r="789" spans="1:1">
      <c r="A789" t="s">
        <v>1591</v>
      </c>
    </row>
    <row r="790" spans="1:1">
      <c r="A790" t="s">
        <v>740</v>
      </c>
    </row>
    <row r="791" spans="1:1">
      <c r="A791" t="s">
        <v>990</v>
      </c>
    </row>
    <row r="792" spans="1:1">
      <c r="A792" t="s">
        <v>1153</v>
      </c>
    </row>
    <row r="793" spans="1:1">
      <c r="A793" t="s">
        <v>1176</v>
      </c>
    </row>
    <row r="794" spans="1:1">
      <c r="A794" t="s">
        <v>1200</v>
      </c>
    </row>
    <row r="795" spans="1:1">
      <c r="A795" t="s">
        <v>1066</v>
      </c>
    </row>
    <row r="796" spans="1:1">
      <c r="A796" t="s">
        <v>1724</v>
      </c>
    </row>
    <row r="797" spans="1:1">
      <c r="A797" t="s">
        <v>1725</v>
      </c>
    </row>
    <row r="798" spans="1:1">
      <c r="A798" t="s">
        <v>1213</v>
      </c>
    </row>
    <row r="799" spans="1:1">
      <c r="A799" t="s">
        <v>1250</v>
      </c>
    </row>
    <row r="800" spans="1:1">
      <c r="A800" t="s">
        <v>1267</v>
      </c>
    </row>
    <row r="801" spans="1:1">
      <c r="A801" t="s">
        <v>1536</v>
      </c>
    </row>
    <row r="802" spans="1:1">
      <c r="A802" t="s">
        <v>1595</v>
      </c>
    </row>
    <row r="803" spans="1:1">
      <c r="A803" t="s">
        <v>1067</v>
      </c>
    </row>
    <row r="804" spans="1:1">
      <c r="A804" t="s">
        <v>1533</v>
      </c>
    </row>
    <row r="805" spans="1:1">
      <c r="A805" t="s">
        <v>1592</v>
      </c>
    </row>
    <row r="806" spans="1:1">
      <c r="A806" t="s">
        <v>1068</v>
      </c>
    </row>
    <row r="807" spans="1:1">
      <c r="A807" t="s">
        <v>1537</v>
      </c>
    </row>
    <row r="808" spans="1:1">
      <c r="A808" t="s">
        <v>1596</v>
      </c>
    </row>
    <row r="809" spans="1:1">
      <c r="A809" t="s">
        <v>1069</v>
      </c>
    </row>
    <row r="810" spans="1:1">
      <c r="A810" t="s">
        <v>1534</v>
      </c>
    </row>
    <row r="811" spans="1:1">
      <c r="A811" t="s">
        <v>1593</v>
      </c>
    </row>
    <row r="812" spans="1:1">
      <c r="A812" t="s">
        <v>1070</v>
      </c>
    </row>
    <row r="813" spans="1:1">
      <c r="A813" t="s">
        <v>405</v>
      </c>
    </row>
    <row r="814" spans="1:1">
      <c r="A814" t="s">
        <v>724</v>
      </c>
    </row>
    <row r="815" spans="1:1">
      <c r="A815" t="s">
        <v>745</v>
      </c>
    </row>
    <row r="816" spans="1:1">
      <c r="A816" t="s">
        <v>723</v>
      </c>
    </row>
    <row r="817" spans="1:1">
      <c r="A817" t="s">
        <v>743</v>
      </c>
    </row>
    <row r="818" spans="1:1">
      <c r="A818" t="s">
        <v>766</v>
      </c>
    </row>
    <row r="819" spans="1:1">
      <c r="A819" t="s">
        <v>765</v>
      </c>
    </row>
    <row r="820" spans="1:1">
      <c r="A820" t="s">
        <v>786</v>
      </c>
    </row>
    <row r="821" spans="1:1">
      <c r="A821" t="s">
        <v>785</v>
      </c>
    </row>
    <row r="822" spans="1:1">
      <c r="A822" t="s">
        <v>1568</v>
      </c>
    </row>
    <row r="823" spans="1:1">
      <c r="A823" t="s">
        <v>746</v>
      </c>
    </row>
    <row r="824" spans="1:1">
      <c r="A824" t="s">
        <v>1565</v>
      </c>
    </row>
    <row r="825" spans="1:1">
      <c r="A825" t="s">
        <v>744</v>
      </c>
    </row>
    <row r="826" spans="1:1">
      <c r="A826" t="s">
        <v>1232</v>
      </c>
    </row>
    <row r="827" spans="1:1">
      <c r="A827" t="s">
        <v>1275</v>
      </c>
    </row>
    <row r="828" spans="1:1">
      <c r="A828" t="s">
        <v>1569</v>
      </c>
    </row>
    <row r="829" spans="1:1">
      <c r="A829" t="s">
        <v>1071</v>
      </c>
    </row>
    <row r="830" spans="1:1">
      <c r="A830" t="s">
        <v>1566</v>
      </c>
    </row>
    <row r="831" spans="1:1">
      <c r="A831" t="s">
        <v>1072</v>
      </c>
    </row>
    <row r="832" spans="1:1">
      <c r="A832" t="s">
        <v>1570</v>
      </c>
    </row>
    <row r="833" spans="1:1">
      <c r="A833" t="s">
        <v>1073</v>
      </c>
    </row>
    <row r="834" spans="1:1">
      <c r="A834" t="s">
        <v>1567</v>
      </c>
    </row>
    <row r="835" spans="1:1">
      <c r="A835" t="s">
        <v>1074</v>
      </c>
    </row>
    <row r="836" spans="1:1">
      <c r="A836" t="s">
        <v>1274</v>
      </c>
    </row>
    <row r="837" spans="1:1">
      <c r="A837" t="s">
        <v>1273</v>
      </c>
    </row>
    <row r="838" spans="1:1">
      <c r="A838" t="s">
        <v>412</v>
      </c>
    </row>
    <row r="839" spans="1:1">
      <c r="A839" t="s">
        <v>473</v>
      </c>
    </row>
    <row r="840" spans="1:1">
      <c r="A840" t="s">
        <v>474</v>
      </c>
    </row>
    <row r="841" spans="1:1">
      <c r="A841" t="s">
        <v>475</v>
      </c>
    </row>
    <row r="842" spans="1:1">
      <c r="A842" t="s">
        <v>1075</v>
      </c>
    </row>
    <row r="843" spans="1:1">
      <c r="A843" t="s">
        <v>1076</v>
      </c>
    </row>
    <row r="844" spans="1:1">
      <c r="A844" t="s">
        <v>476</v>
      </c>
    </row>
    <row r="845" spans="1:1">
      <c r="A845" t="s">
        <v>1077</v>
      </c>
    </row>
    <row r="846" spans="1:1">
      <c r="A846" t="s">
        <v>1078</v>
      </c>
    </row>
    <row r="847" spans="1:1">
      <c r="A847" t="s">
        <v>1079</v>
      </c>
    </row>
    <row r="848" spans="1:1">
      <c r="A848" t="s">
        <v>891</v>
      </c>
    </row>
    <row r="849" spans="1:1">
      <c r="A849" t="s">
        <v>1080</v>
      </c>
    </row>
    <row r="850" spans="1:1">
      <c r="A850" t="s">
        <v>892</v>
      </c>
    </row>
    <row r="851" spans="1:1">
      <c r="A851" t="s">
        <v>1081</v>
      </c>
    </row>
    <row r="852" spans="1:1">
      <c r="A852" t="s">
        <v>236</v>
      </c>
    </row>
    <row r="853" spans="1:1">
      <c r="A853" t="s">
        <v>1082</v>
      </c>
    </row>
    <row r="854" spans="1:1">
      <c r="A854" t="s">
        <v>237</v>
      </c>
    </row>
    <row r="855" spans="1:1">
      <c r="A855" t="s">
        <v>1574</v>
      </c>
    </row>
    <row r="856" spans="1:1">
      <c r="A856" t="s">
        <v>1083</v>
      </c>
    </row>
    <row r="857" spans="1:1">
      <c r="A857" t="s">
        <v>238</v>
      </c>
    </row>
    <row r="858" spans="1:1">
      <c r="A858" t="s">
        <v>1571</v>
      </c>
    </row>
    <row r="859" spans="1:1">
      <c r="A859" t="s">
        <v>1084</v>
      </c>
    </row>
    <row r="860" spans="1:1">
      <c r="A860" t="s">
        <v>239</v>
      </c>
    </row>
    <row r="861" spans="1:1">
      <c r="A861" t="s">
        <v>240</v>
      </c>
    </row>
    <row r="862" spans="1:1">
      <c r="A862" t="s">
        <v>1233</v>
      </c>
    </row>
    <row r="863" spans="1:1">
      <c r="A863" t="s">
        <v>1278</v>
      </c>
    </row>
    <row r="864" spans="1:1">
      <c r="A864" t="s">
        <v>477</v>
      </c>
    </row>
    <row r="865" spans="1:1">
      <c r="A865" t="s">
        <v>1575</v>
      </c>
    </row>
    <row r="866" spans="1:1">
      <c r="A866" t="s">
        <v>1085</v>
      </c>
    </row>
    <row r="867" spans="1:1">
      <c r="A867" t="s">
        <v>478</v>
      </c>
    </row>
    <row r="868" spans="1:1">
      <c r="A868" t="s">
        <v>1572</v>
      </c>
    </row>
    <row r="869" spans="1:1">
      <c r="A869" t="s">
        <v>1086</v>
      </c>
    </row>
    <row r="870" spans="1:1">
      <c r="A870" t="s">
        <v>479</v>
      </c>
    </row>
    <row r="871" spans="1:1">
      <c r="A871" t="s">
        <v>1576</v>
      </c>
    </row>
    <row r="872" spans="1:1">
      <c r="A872" t="s">
        <v>1087</v>
      </c>
    </row>
    <row r="873" spans="1:1">
      <c r="A873" t="s">
        <v>893</v>
      </c>
    </row>
    <row r="874" spans="1:1">
      <c r="A874" t="s">
        <v>1573</v>
      </c>
    </row>
    <row r="875" spans="1:1">
      <c r="A875" t="s">
        <v>1088</v>
      </c>
    </row>
    <row r="876" spans="1:1">
      <c r="A876" t="s">
        <v>1277</v>
      </c>
    </row>
    <row r="877" spans="1:1">
      <c r="A877" t="s">
        <v>1276</v>
      </c>
    </row>
    <row r="878" spans="1:1">
      <c r="A878" t="s">
        <v>241</v>
      </c>
    </row>
    <row r="879" spans="1:1">
      <c r="A879" t="s">
        <v>480</v>
      </c>
    </row>
    <row r="880" spans="1:1">
      <c r="A880" t="s">
        <v>481</v>
      </c>
    </row>
    <row r="881" spans="1:1">
      <c r="A881" t="s">
        <v>482</v>
      </c>
    </row>
    <row r="882" spans="1:1">
      <c r="A882" t="s">
        <v>483</v>
      </c>
    </row>
    <row r="883" spans="1:1">
      <c r="A883" t="s">
        <v>894</v>
      </c>
    </row>
    <row r="884" spans="1:1">
      <c r="A884" t="s">
        <v>895</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896</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897</v>
      </c>
    </row>
    <row r="912" spans="1:1">
      <c r="A912" t="s">
        <v>898</v>
      </c>
    </row>
    <row r="913" spans="1:1">
      <c r="A913" t="s">
        <v>899</v>
      </c>
    </row>
    <row r="914" spans="1:1">
      <c r="A914" t="s">
        <v>900</v>
      </c>
    </row>
    <row r="915" spans="1:1">
      <c r="A915" t="s">
        <v>901</v>
      </c>
    </row>
    <row r="916" spans="1:1">
      <c r="A916" t="s">
        <v>902</v>
      </c>
    </row>
    <row r="917" spans="1:1">
      <c r="A917" t="s">
        <v>903</v>
      </c>
    </row>
    <row r="918" spans="1:1">
      <c r="A918" t="s">
        <v>904</v>
      </c>
    </row>
    <row r="919" spans="1:1">
      <c r="A919" t="s">
        <v>905</v>
      </c>
    </row>
    <row r="920" spans="1:1">
      <c r="A920" t="s">
        <v>906</v>
      </c>
    </row>
    <row r="921" spans="1:1">
      <c r="A921" t="s">
        <v>907</v>
      </c>
    </row>
    <row r="922" spans="1:1">
      <c r="A922" t="s">
        <v>908</v>
      </c>
    </row>
    <row r="923" spans="1:1">
      <c r="A923" t="s">
        <v>909</v>
      </c>
    </row>
    <row r="924" spans="1:1">
      <c r="A924" t="s">
        <v>910</v>
      </c>
    </row>
    <row r="925" spans="1:1">
      <c r="A925" t="s">
        <v>911</v>
      </c>
    </row>
    <row r="926" spans="1:1">
      <c r="A926" t="s">
        <v>912</v>
      </c>
    </row>
    <row r="927" spans="1:1">
      <c r="A927" t="s">
        <v>913</v>
      </c>
    </row>
    <row r="928" spans="1:1">
      <c r="A928" t="s">
        <v>914</v>
      </c>
    </row>
    <row r="929" spans="1:1">
      <c r="A929" t="s">
        <v>915</v>
      </c>
    </row>
    <row r="930" spans="1:1">
      <c r="A930" t="s">
        <v>916</v>
      </c>
    </row>
    <row r="931" spans="1:1">
      <c r="A931" t="s">
        <v>917</v>
      </c>
    </row>
    <row r="932" spans="1:1">
      <c r="A932" t="s">
        <v>264</v>
      </c>
    </row>
    <row r="933" spans="1:1">
      <c r="A933" t="s">
        <v>487</v>
      </c>
    </row>
    <row r="934" spans="1:1">
      <c r="A934" t="s">
        <v>488</v>
      </c>
    </row>
    <row r="935" spans="1:1">
      <c r="A935" t="s">
        <v>489</v>
      </c>
    </row>
    <row r="936" spans="1:1">
      <c r="A936" t="s">
        <v>490</v>
      </c>
    </row>
    <row r="937" spans="1:1">
      <c r="A937" t="s">
        <v>918</v>
      </c>
    </row>
    <row r="938" spans="1:1">
      <c r="A938" t="s">
        <v>919</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920</v>
      </c>
    </row>
    <row r="950" spans="1:1">
      <c r="A950" t="s">
        <v>921</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809</v>
      </c>
    </row>
    <row r="959" spans="1:1">
      <c r="A959" t="s">
        <v>810</v>
      </c>
    </row>
    <row r="960" spans="1:1">
      <c r="A960" t="s">
        <v>1089</v>
      </c>
    </row>
    <row r="961" spans="1:1">
      <c r="A961" t="s">
        <v>496</v>
      </c>
    </row>
    <row r="962" spans="1:1">
      <c r="A962" t="s">
        <v>1090</v>
      </c>
    </row>
    <row r="963" spans="1:1">
      <c r="A963" t="s">
        <v>1091</v>
      </c>
    </row>
    <row r="964" spans="1:1">
      <c r="A964" t="s">
        <v>1092</v>
      </c>
    </row>
    <row r="965" spans="1:1">
      <c r="A965" t="s">
        <v>497</v>
      </c>
    </row>
    <row r="966" spans="1:1">
      <c r="A966" t="s">
        <v>498</v>
      </c>
    </row>
    <row r="967" spans="1:1">
      <c r="A967" t="s">
        <v>922</v>
      </c>
    </row>
    <row r="968" spans="1:1">
      <c r="A968" t="s">
        <v>923</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9" style="18" hidden="1" customWidth="1"/>
    <col min="35" max="16384" width="9" style="18"/>
  </cols>
  <sheetData>
    <row r="1" spans="1:34" ht="13">
      <c r="A1" s="210" t="s">
        <v>574</v>
      </c>
      <c r="B1" s="573" t="s">
        <v>685</v>
      </c>
      <c r="C1" s="574"/>
      <c r="D1" s="574"/>
      <c r="E1" s="574"/>
      <c r="F1" s="574"/>
      <c r="G1" s="574"/>
      <c r="H1" s="574"/>
      <c r="AA1" s="211" t="s">
        <v>278</v>
      </c>
      <c r="AB1"/>
      <c r="AC1"/>
      <c r="AD1"/>
      <c r="AE1"/>
      <c r="AF1"/>
      <c r="AG1"/>
      <c r="AH1"/>
    </row>
    <row r="2" spans="1:34" ht="21.75" customHeight="1">
      <c r="A2" s="577" t="s">
        <v>674</v>
      </c>
      <c r="B2" s="577"/>
      <c r="C2" s="577"/>
      <c r="D2" s="577"/>
      <c r="E2" s="577"/>
      <c r="F2" s="577"/>
      <c r="G2" s="577"/>
      <c r="H2" s="577"/>
      <c r="I2" s="577"/>
      <c r="J2" s="577"/>
      <c r="K2" s="577"/>
      <c r="L2" s="577"/>
      <c r="M2" s="577"/>
      <c r="N2" s="577"/>
      <c r="O2" s="577"/>
      <c r="P2" s="577"/>
      <c r="Q2" s="577"/>
      <c r="R2" s="577"/>
      <c r="S2" s="577"/>
      <c r="T2" s="577"/>
      <c r="U2" s="577"/>
      <c r="V2" s="577"/>
      <c r="W2" s="577"/>
      <c r="X2" s="577"/>
      <c r="Y2" s="578"/>
      <c r="Z2" s="17"/>
      <c r="AA2" s="73" t="s">
        <v>685</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1773</v>
      </c>
      <c r="T5" s="65">
        <v>7</v>
      </c>
      <c r="U5" s="99" t="s">
        <v>431</v>
      </c>
      <c r="V5" s="65"/>
      <c r="W5" s="99" t="s">
        <v>432</v>
      </c>
      <c r="X5" s="65"/>
      <c r="Y5" s="38" t="s">
        <v>433</v>
      </c>
      <c r="Z5" s="17"/>
      <c r="AD5"/>
      <c r="AE5"/>
      <c r="AF5"/>
      <c r="AG5"/>
      <c r="AH5"/>
    </row>
    <row r="6" spans="1:34" ht="15" customHeight="1">
      <c r="A6" s="18" t="s">
        <v>1114</v>
      </c>
      <c r="Z6" s="17"/>
      <c r="AD6"/>
      <c r="AE6"/>
      <c r="AF6"/>
      <c r="AG6"/>
      <c r="AH6"/>
    </row>
    <row r="7" spans="1:34" ht="15" customHeight="1">
      <c r="A7" s="586"/>
      <c r="B7" s="586"/>
      <c r="C7" s="586"/>
      <c r="D7" s="586"/>
      <c r="E7" s="586"/>
      <c r="F7" s="586"/>
      <c r="G7" s="586"/>
      <c r="H7" s="586"/>
      <c r="I7" s="586"/>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埼玉県生活環境保全条例第37条の規定により、自動車排出粒子状物質等の排出抑制のために必要な措置の実施状況について、次のとおり報告します。</v>
      </c>
      <c r="AH8"/>
    </row>
    <row r="9" spans="1:34" ht="15" customHeight="1">
      <c r="L9" s="18" t="s">
        <v>79</v>
      </c>
      <c r="M9" s="582"/>
      <c r="N9" s="582"/>
      <c r="O9" s="582"/>
      <c r="P9" s="582"/>
      <c r="Q9" s="582"/>
      <c r="R9" s="39"/>
      <c r="S9" s="39"/>
      <c r="T9" s="39"/>
      <c r="U9" s="39"/>
      <c r="V9" s="39"/>
      <c r="W9" s="39"/>
      <c r="X9" s="39"/>
      <c r="Z9" s="17"/>
      <c r="AD9"/>
      <c r="AE9"/>
      <c r="AF9"/>
      <c r="AG9"/>
      <c r="AH9"/>
    </row>
    <row r="10" spans="1:34" ht="15" customHeight="1">
      <c r="G10" s="18" t="s">
        <v>1867</v>
      </c>
      <c r="I10" s="579" t="s">
        <v>66</v>
      </c>
      <c r="J10" s="580"/>
      <c r="K10" s="580"/>
      <c r="L10" s="580"/>
      <c r="M10" s="581"/>
      <c r="N10" s="581"/>
      <c r="O10" s="581"/>
      <c r="P10" s="581"/>
      <c r="Q10" s="581"/>
      <c r="R10" s="581"/>
      <c r="S10" s="581"/>
      <c r="T10" s="581"/>
      <c r="U10" s="581"/>
      <c r="V10" s="581"/>
      <c r="W10" s="581"/>
      <c r="X10" s="581"/>
      <c r="Y10" s="38"/>
      <c r="Z10" s="17"/>
      <c r="AD10"/>
      <c r="AE10"/>
      <c r="AF10"/>
      <c r="AG10" s="18" t="s">
        <v>290</v>
      </c>
      <c r="AH10"/>
    </row>
    <row r="11" spans="1:34" ht="15" customHeight="1">
      <c r="I11" s="580"/>
      <c r="J11" s="580"/>
      <c r="K11" s="580"/>
      <c r="L11" s="580"/>
      <c r="M11" s="581"/>
      <c r="N11" s="581"/>
      <c r="O11" s="581"/>
      <c r="P11" s="581"/>
      <c r="Q11" s="581"/>
      <c r="R11" s="581"/>
      <c r="S11" s="581"/>
      <c r="T11" s="581"/>
      <c r="U11" s="581"/>
      <c r="V11" s="581"/>
      <c r="W11" s="581"/>
      <c r="X11" s="581"/>
      <c r="Y11" s="38"/>
      <c r="Z11" s="17"/>
      <c r="AD11"/>
      <c r="AE11"/>
      <c r="AF11"/>
      <c r="AG11" s="18" t="s">
        <v>291</v>
      </c>
      <c r="AH11"/>
    </row>
    <row r="12" spans="1:34" ht="14.25" customHeight="1">
      <c r="I12" s="580"/>
      <c r="J12" s="580"/>
      <c r="K12" s="580"/>
      <c r="L12" s="580"/>
      <c r="M12" s="576"/>
      <c r="N12" s="576"/>
      <c r="O12" s="576"/>
      <c r="P12" s="576"/>
      <c r="Q12" s="576"/>
      <c r="R12" s="576"/>
      <c r="S12" s="576"/>
      <c r="T12" s="576"/>
      <c r="U12" s="576"/>
      <c r="V12" s="576"/>
      <c r="W12" s="576"/>
      <c r="X12" s="576"/>
      <c r="Y12" s="38"/>
      <c r="Z12" s="17"/>
      <c r="AD12"/>
      <c r="AE12"/>
      <c r="AF12"/>
      <c r="AG12" s="18" t="s">
        <v>292</v>
      </c>
      <c r="AH12"/>
    </row>
    <row r="13" spans="1:34" ht="25.5" customHeight="1">
      <c r="I13" s="580"/>
      <c r="J13" s="580"/>
      <c r="K13" s="580"/>
      <c r="L13" s="580"/>
      <c r="M13" s="575"/>
      <c r="N13" s="575"/>
      <c r="O13" s="575"/>
      <c r="P13" s="575"/>
      <c r="Q13" s="575"/>
      <c r="R13" s="575"/>
      <c r="S13" s="575"/>
      <c r="T13" s="575"/>
      <c r="U13" s="575"/>
      <c r="V13" s="575"/>
      <c r="W13" s="575"/>
      <c r="X13" s="575"/>
      <c r="Y13" s="38"/>
      <c r="Z13" s="17"/>
      <c r="AD13"/>
      <c r="AE13"/>
      <c r="AF13"/>
      <c r="AG13" s="18" t="s">
        <v>293</v>
      </c>
      <c r="AH13"/>
    </row>
    <row r="14" spans="1:34" ht="21.75" customHeight="1">
      <c r="I14" s="580"/>
      <c r="J14" s="580"/>
      <c r="K14" s="580"/>
      <c r="L14" s="580"/>
      <c r="M14" s="575"/>
      <c r="N14" s="575"/>
      <c r="O14" s="575"/>
      <c r="P14" s="575"/>
      <c r="Q14" s="575"/>
      <c r="R14" s="575"/>
      <c r="S14" s="575"/>
      <c r="T14" s="575"/>
      <c r="U14" s="575"/>
      <c r="V14" s="575"/>
      <c r="W14" s="575"/>
      <c r="X14" s="575"/>
      <c r="Y14" s="40"/>
      <c r="Z14" s="17"/>
      <c r="AD14"/>
      <c r="AE14"/>
      <c r="AF14"/>
      <c r="AG14" s="18" t="s">
        <v>294</v>
      </c>
      <c r="AH14"/>
    </row>
    <row r="15" spans="1:34" ht="15" customHeight="1">
      <c r="J15" s="18" t="s">
        <v>67</v>
      </c>
      <c r="M15" s="575"/>
      <c r="N15" s="575"/>
      <c r="O15" s="575"/>
      <c r="P15" s="575"/>
      <c r="Q15" s="575"/>
      <c r="R15" s="575"/>
      <c r="S15" s="575"/>
      <c r="T15" s="575"/>
      <c r="U15" s="575"/>
      <c r="V15" s="575"/>
      <c r="W15" s="575"/>
      <c r="X15" s="575"/>
      <c r="Y15" s="18" t="s">
        <v>80</v>
      </c>
      <c r="Z15" s="17"/>
      <c r="AD15"/>
      <c r="AE15"/>
      <c r="AF15"/>
      <c r="AG15" s="18" t="s">
        <v>295</v>
      </c>
      <c r="AH15"/>
    </row>
    <row r="16" spans="1:34" ht="15" customHeight="1">
      <c r="Z16" s="17"/>
      <c r="AD16"/>
      <c r="AE16"/>
      <c r="AF16"/>
      <c r="AG16" s="18" t="s">
        <v>684</v>
      </c>
      <c r="AH16"/>
    </row>
    <row r="17" spans="1:36" ht="6.75" customHeight="1">
      <c r="Z17" s="17"/>
      <c r="AD17"/>
      <c r="AE17"/>
      <c r="AF17"/>
      <c r="AG17"/>
      <c r="AH17"/>
    </row>
    <row r="18" spans="1:36" ht="39" customHeight="1">
      <c r="A18" s="606" t="str">
        <f>+AG8</f>
        <v>埼玉県生活環境保全条例第37条の規定により、自動車排出粒子状物質等の排出抑制のために必要な措置の実施状況について、次のとおり報告します。</v>
      </c>
      <c r="B18" s="607"/>
      <c r="C18" s="607"/>
      <c r="D18" s="607"/>
      <c r="E18" s="607"/>
      <c r="F18" s="607"/>
      <c r="G18" s="607"/>
      <c r="H18" s="607"/>
      <c r="I18" s="607"/>
      <c r="J18" s="607"/>
      <c r="K18" s="607"/>
      <c r="L18" s="607"/>
      <c r="M18" s="607"/>
      <c r="N18" s="607"/>
      <c r="O18" s="607"/>
      <c r="P18" s="607"/>
      <c r="Q18" s="607"/>
      <c r="R18" s="607"/>
      <c r="S18" s="607"/>
      <c r="T18" s="607"/>
      <c r="U18" s="607"/>
      <c r="V18" s="607"/>
      <c r="W18" s="607"/>
      <c r="X18" s="607"/>
      <c r="Y18" s="607"/>
      <c r="Z18" s="17"/>
      <c r="AD18" s="37"/>
      <c r="AE18"/>
      <c r="AF18"/>
      <c r="AG18"/>
      <c r="AH18"/>
    </row>
    <row r="19" spans="1:36" ht="21" customHeight="1">
      <c r="A19" s="528" t="s">
        <v>68</v>
      </c>
      <c r="B19" s="529"/>
      <c r="C19" s="529"/>
      <c r="D19" s="529"/>
      <c r="E19" s="529"/>
      <c r="F19" s="529"/>
      <c r="G19" s="529"/>
      <c r="H19" s="530"/>
      <c r="I19" s="597"/>
      <c r="J19" s="598"/>
      <c r="K19" s="598"/>
      <c r="L19" s="598"/>
      <c r="M19" s="598"/>
      <c r="N19" s="598"/>
      <c r="O19" s="598"/>
      <c r="P19" s="598"/>
      <c r="Q19" s="598"/>
      <c r="R19" s="598"/>
      <c r="S19" s="598"/>
      <c r="T19" s="598"/>
      <c r="U19" s="598"/>
      <c r="V19" s="598"/>
      <c r="W19" s="598"/>
      <c r="X19" s="598"/>
      <c r="Y19" s="599"/>
      <c r="Z19" s="23"/>
      <c r="AA19" s="24"/>
      <c r="AB19" s="24"/>
      <c r="AD19" s="37"/>
      <c r="AE19"/>
      <c r="AF19"/>
      <c r="AG19"/>
      <c r="AH19"/>
    </row>
    <row r="20" spans="1:36" ht="21" customHeight="1">
      <c r="A20" s="534"/>
      <c r="B20" s="535"/>
      <c r="C20" s="535"/>
      <c r="D20" s="535"/>
      <c r="E20" s="535"/>
      <c r="F20" s="535"/>
      <c r="G20" s="535"/>
      <c r="H20" s="536"/>
      <c r="I20" s="600"/>
      <c r="J20" s="601"/>
      <c r="K20" s="601"/>
      <c r="L20" s="601"/>
      <c r="M20" s="601"/>
      <c r="N20" s="601"/>
      <c r="O20" s="601"/>
      <c r="P20" s="601"/>
      <c r="Q20" s="601"/>
      <c r="R20" s="601"/>
      <c r="S20" s="601"/>
      <c r="T20" s="601"/>
      <c r="U20" s="601"/>
      <c r="V20" s="601"/>
      <c r="W20" s="601"/>
      <c r="X20" s="601"/>
      <c r="Y20" s="602"/>
      <c r="Z20" s="23"/>
      <c r="AA20" s="24"/>
      <c r="AB20" s="24"/>
      <c r="AD20"/>
      <c r="AE20"/>
      <c r="AF20"/>
      <c r="AG20"/>
      <c r="AH20"/>
    </row>
    <row r="21" spans="1:36" ht="18" customHeight="1">
      <c r="A21" s="528" t="s">
        <v>69</v>
      </c>
      <c r="B21" s="529"/>
      <c r="C21" s="529"/>
      <c r="D21" s="529"/>
      <c r="E21" s="529"/>
      <c r="F21" s="529"/>
      <c r="G21" s="529"/>
      <c r="H21" s="530"/>
      <c r="I21" s="257" t="s">
        <v>79</v>
      </c>
      <c r="J21" s="587"/>
      <c r="K21" s="588"/>
      <c r="L21" s="588"/>
      <c r="M21" s="588"/>
      <c r="N21" s="588"/>
      <c r="O21" s="588"/>
      <c r="P21"/>
      <c r="Q21"/>
      <c r="R21"/>
      <c r="S21"/>
      <c r="T21"/>
      <c r="U21"/>
      <c r="V21"/>
      <c r="W21"/>
      <c r="X21"/>
      <c r="Y21" s="252"/>
      <c r="Z21" s="23"/>
      <c r="AA21" s="24"/>
      <c r="AB21" s="24"/>
      <c r="AD21"/>
      <c r="AE21"/>
      <c r="AF21"/>
      <c r="AG21"/>
      <c r="AH21"/>
    </row>
    <row r="22" spans="1:36" ht="24" customHeight="1">
      <c r="A22" s="534"/>
      <c r="B22" s="535"/>
      <c r="C22" s="535"/>
      <c r="D22" s="535"/>
      <c r="E22" s="535"/>
      <c r="F22" s="535"/>
      <c r="G22" s="535"/>
      <c r="H22" s="536"/>
      <c r="I22" s="589"/>
      <c r="J22" s="590"/>
      <c r="K22" s="590"/>
      <c r="L22" s="590"/>
      <c r="M22" s="590"/>
      <c r="N22" s="590"/>
      <c r="O22" s="590"/>
      <c r="P22" s="590"/>
      <c r="Q22" s="590"/>
      <c r="R22" s="590"/>
      <c r="S22" s="590"/>
      <c r="T22" s="590"/>
      <c r="U22" s="590"/>
      <c r="V22" s="590"/>
      <c r="W22" s="590"/>
      <c r="X22" s="590"/>
      <c r="Y22" s="591"/>
      <c r="Z22" s="23"/>
      <c r="AA22" s="24"/>
      <c r="AB22" s="24"/>
      <c r="AD22"/>
      <c r="AE22"/>
      <c r="AF22"/>
      <c r="AG22"/>
      <c r="AH22"/>
    </row>
    <row r="23" spans="1:36" ht="30.65" customHeight="1">
      <c r="A23" s="559" t="s">
        <v>70</v>
      </c>
      <c r="B23" s="558" t="s">
        <v>81</v>
      </c>
      <c r="C23" s="523"/>
      <c r="D23" s="523"/>
      <c r="E23" s="523"/>
      <c r="F23" s="523"/>
      <c r="G23" s="523"/>
      <c r="H23" s="524"/>
      <c r="I23" s="570" t="str">
        <f>IF(T23="","",VLOOKUP('様式６号の４・Ａ－３'!T23,産業分類表!A4:B102,2,FALSE))</f>
        <v/>
      </c>
      <c r="J23" s="571"/>
      <c r="K23" s="571"/>
      <c r="L23" s="571"/>
      <c r="M23" s="571"/>
      <c r="N23" s="571"/>
      <c r="O23" s="571"/>
      <c r="P23" s="571"/>
      <c r="Q23" s="572"/>
      <c r="R23" s="562" t="s">
        <v>82</v>
      </c>
      <c r="S23" s="563"/>
      <c r="T23" s="594"/>
      <c r="U23" s="595"/>
      <c r="V23" s="595"/>
      <c r="W23" s="595"/>
      <c r="X23" s="595"/>
      <c r="Y23" s="596"/>
      <c r="Z23" s="19"/>
      <c r="AA23" s="24"/>
      <c r="AB23" s="24"/>
      <c r="AC23" s="24"/>
      <c r="AD23"/>
      <c r="AE23"/>
      <c r="AF23"/>
      <c r="AG23"/>
      <c r="AH23"/>
      <c r="AJ23" s="21"/>
    </row>
    <row r="24" spans="1:36" ht="16.5" customHeight="1">
      <c r="A24" s="560"/>
      <c r="B24" s="528" t="s">
        <v>435</v>
      </c>
      <c r="C24" s="553"/>
      <c r="D24" s="553"/>
      <c r="E24" s="553"/>
      <c r="F24" s="553"/>
      <c r="G24" s="553"/>
      <c r="H24" s="554"/>
      <c r="I24" s="564">
        <f>別紙１!BC33+別紙１!BC34</f>
        <v>0</v>
      </c>
      <c r="J24" s="565"/>
      <c r="K24" s="565"/>
      <c r="L24" s="565"/>
      <c r="M24" s="568" t="s">
        <v>392</v>
      </c>
      <c r="N24" s="604" t="str">
        <f>IF(別紙１!BC34=0," ","（　内被牽引車台数")</f>
        <v xml:space="preserve"> </v>
      </c>
      <c r="O24" s="604"/>
      <c r="P24" s="604"/>
      <c r="Q24" s="604"/>
      <c r="R24" s="604"/>
      <c r="S24" s="604"/>
      <c r="T24" s="568" t="str">
        <f>IF(別紙１!BC34=0," ",別紙１!BC34)</f>
        <v xml:space="preserve"> </v>
      </c>
      <c r="U24" s="568"/>
      <c r="V24" s="603" t="str">
        <f>IF(別紙１!BC34=0," ","台　）")</f>
        <v xml:space="preserve"> </v>
      </c>
      <c r="W24" s="603"/>
      <c r="X24" s="603"/>
      <c r="Y24" s="41"/>
      <c r="Z24" s="17"/>
      <c r="AD24"/>
      <c r="AE24"/>
      <c r="AF24"/>
      <c r="AG24"/>
      <c r="AH24"/>
    </row>
    <row r="25" spans="1:36" ht="16.5" customHeight="1">
      <c r="A25" s="560"/>
      <c r="B25" s="555"/>
      <c r="C25" s="556"/>
      <c r="D25" s="556"/>
      <c r="E25" s="556"/>
      <c r="F25" s="556"/>
      <c r="G25" s="556"/>
      <c r="H25" s="557"/>
      <c r="I25" s="566"/>
      <c r="J25" s="567"/>
      <c r="K25" s="567"/>
      <c r="L25" s="567"/>
      <c r="M25" s="569"/>
      <c r="N25" s="605"/>
      <c r="O25" s="605"/>
      <c r="P25" s="605"/>
      <c r="Q25" s="605"/>
      <c r="R25" s="605"/>
      <c r="S25" s="605"/>
      <c r="T25" s="569"/>
      <c r="U25" s="569"/>
      <c r="V25" s="547"/>
      <c r="W25" s="547"/>
      <c r="X25" s="547"/>
      <c r="Y25" s="42"/>
      <c r="Z25" s="17"/>
      <c r="AD25"/>
      <c r="AE25"/>
      <c r="AF25"/>
      <c r="AG25"/>
      <c r="AH25"/>
    </row>
    <row r="26" spans="1:36" ht="30.65" customHeight="1">
      <c r="A26" s="561"/>
      <c r="B26" s="558" t="s">
        <v>71</v>
      </c>
      <c r="C26" s="523"/>
      <c r="D26" s="523"/>
      <c r="E26" s="523"/>
      <c r="F26" s="523"/>
      <c r="G26" s="523"/>
      <c r="H26" s="524"/>
      <c r="I26" s="592"/>
      <c r="J26" s="593"/>
      <c r="K26" s="593"/>
      <c r="L26" s="593"/>
      <c r="M26" s="593"/>
      <c r="N26" s="593"/>
      <c r="O26" s="43" t="s">
        <v>391</v>
      </c>
      <c r="P26" s="43"/>
      <c r="Q26" s="44"/>
      <c r="R26" s="43"/>
      <c r="S26" s="43"/>
      <c r="T26" s="43"/>
      <c r="U26" s="43"/>
      <c r="V26" s="43"/>
      <c r="W26" s="43"/>
      <c r="X26" s="43"/>
      <c r="Y26" s="45"/>
      <c r="Z26" s="17"/>
      <c r="AD26"/>
      <c r="AE26"/>
      <c r="AF26"/>
      <c r="AG26"/>
      <c r="AH26"/>
    </row>
    <row r="27" spans="1:36" ht="27.65" customHeight="1">
      <c r="A27" s="522" t="s">
        <v>72</v>
      </c>
      <c r="B27" s="523"/>
      <c r="C27" s="523"/>
      <c r="D27" s="523"/>
      <c r="E27" s="523"/>
      <c r="F27" s="523"/>
      <c r="G27" s="523"/>
      <c r="H27" s="524"/>
      <c r="I27" s="525" t="s">
        <v>962</v>
      </c>
      <c r="J27" s="526"/>
      <c r="K27" s="526"/>
      <c r="L27" s="526"/>
      <c r="M27" s="526"/>
      <c r="N27" s="526"/>
      <c r="O27" s="526"/>
      <c r="P27" s="526"/>
      <c r="Q27" s="526"/>
      <c r="R27" s="526"/>
      <c r="S27" s="526"/>
      <c r="T27" s="526"/>
      <c r="U27" s="526"/>
      <c r="V27" s="526"/>
      <c r="W27" s="526"/>
      <c r="X27" s="526"/>
      <c r="Y27" s="527"/>
      <c r="Z27" s="17"/>
      <c r="AD27"/>
      <c r="AE27"/>
      <c r="AF27"/>
      <c r="AG27"/>
      <c r="AH27"/>
    </row>
    <row r="28" spans="1:36" ht="27.65" customHeight="1">
      <c r="A28" s="550" t="s">
        <v>956</v>
      </c>
      <c r="B28" s="551"/>
      <c r="C28" s="551"/>
      <c r="D28" s="551"/>
      <c r="E28" s="551"/>
      <c r="F28" s="551"/>
      <c r="G28" s="551"/>
      <c r="H28" s="552"/>
      <c r="I28" s="525" t="s">
        <v>963</v>
      </c>
      <c r="J28" s="526"/>
      <c r="K28" s="526"/>
      <c r="L28" s="526"/>
      <c r="M28" s="526"/>
      <c r="N28" s="526"/>
      <c r="O28" s="526"/>
      <c r="P28" s="526"/>
      <c r="Q28" s="526"/>
      <c r="R28" s="526"/>
      <c r="S28" s="526"/>
      <c r="T28" s="526"/>
      <c r="U28" s="526"/>
      <c r="V28" s="526"/>
      <c r="W28" s="526"/>
      <c r="X28" s="526"/>
      <c r="Y28" s="527"/>
      <c r="Z28" s="17"/>
      <c r="AD28"/>
      <c r="AE28"/>
      <c r="AF28"/>
      <c r="AG28"/>
      <c r="AH28"/>
    </row>
    <row r="29" spans="1:36" ht="27.65" customHeight="1">
      <c r="A29" s="550" t="s">
        <v>957</v>
      </c>
      <c r="B29" s="551"/>
      <c r="C29" s="551"/>
      <c r="D29" s="551"/>
      <c r="E29" s="551"/>
      <c r="F29" s="551"/>
      <c r="G29" s="551"/>
      <c r="H29" s="552"/>
      <c r="I29" s="525" t="s">
        <v>963</v>
      </c>
      <c r="J29" s="526"/>
      <c r="K29" s="526"/>
      <c r="L29" s="526"/>
      <c r="M29" s="526"/>
      <c r="N29" s="526"/>
      <c r="O29" s="526"/>
      <c r="P29" s="526"/>
      <c r="Q29" s="526"/>
      <c r="R29" s="526"/>
      <c r="S29" s="526"/>
      <c r="T29" s="526"/>
      <c r="U29" s="526"/>
      <c r="V29" s="526"/>
      <c r="W29" s="526"/>
      <c r="X29" s="526"/>
      <c r="Y29" s="527"/>
      <c r="Z29" s="17"/>
      <c r="AD29"/>
      <c r="AE29"/>
      <c r="AF29"/>
      <c r="AG29"/>
      <c r="AH29"/>
    </row>
    <row r="30" spans="1:36" ht="27.65" customHeight="1">
      <c r="A30" s="522" t="s">
        <v>279</v>
      </c>
      <c r="B30" s="523"/>
      <c r="C30" s="523"/>
      <c r="D30" s="523"/>
      <c r="E30" s="523"/>
      <c r="F30" s="523"/>
      <c r="G30" s="523"/>
      <c r="H30" s="524"/>
      <c r="I30" s="525" t="s">
        <v>964</v>
      </c>
      <c r="J30" s="526"/>
      <c r="K30" s="526"/>
      <c r="L30" s="526"/>
      <c r="M30" s="526"/>
      <c r="N30" s="526"/>
      <c r="O30" s="526"/>
      <c r="P30" s="526"/>
      <c r="Q30" s="526"/>
      <c r="R30" s="526"/>
      <c r="S30" s="526"/>
      <c r="T30" s="526"/>
      <c r="U30" s="526"/>
      <c r="V30" s="526"/>
      <c r="W30" s="526"/>
      <c r="X30" s="526"/>
      <c r="Y30" s="527"/>
      <c r="Z30" s="17"/>
      <c r="AD30"/>
      <c r="AE30"/>
      <c r="AF30"/>
      <c r="AG30"/>
      <c r="AH30"/>
    </row>
    <row r="31" spans="1:36" ht="27.65" customHeight="1">
      <c r="A31" s="550" t="s">
        <v>958</v>
      </c>
      <c r="B31" s="523"/>
      <c r="C31" s="523"/>
      <c r="D31" s="523"/>
      <c r="E31" s="523"/>
      <c r="F31" s="523"/>
      <c r="G31" s="523"/>
      <c r="H31" s="524"/>
      <c r="I31" s="525" t="s">
        <v>964</v>
      </c>
      <c r="J31" s="526"/>
      <c r="K31" s="526"/>
      <c r="L31" s="526"/>
      <c r="M31" s="526"/>
      <c r="N31" s="526"/>
      <c r="O31" s="526"/>
      <c r="P31" s="526"/>
      <c r="Q31" s="526"/>
      <c r="R31" s="526"/>
      <c r="S31" s="526"/>
      <c r="T31" s="526"/>
      <c r="U31" s="526"/>
      <c r="V31" s="526"/>
      <c r="W31" s="526"/>
      <c r="X31" s="526"/>
      <c r="Y31" s="527"/>
      <c r="Z31" s="17"/>
      <c r="AD31"/>
      <c r="AE31"/>
      <c r="AF31"/>
      <c r="AG31"/>
      <c r="AH31"/>
    </row>
    <row r="32" spans="1:36" ht="27.65" customHeight="1">
      <c r="A32" s="522" t="s">
        <v>20</v>
      </c>
      <c r="B32" s="523"/>
      <c r="C32" s="523"/>
      <c r="D32" s="523"/>
      <c r="E32" s="523"/>
      <c r="F32" s="523"/>
      <c r="G32" s="523"/>
      <c r="H32" s="524"/>
      <c r="I32" s="525" t="s">
        <v>965</v>
      </c>
      <c r="J32" s="526"/>
      <c r="K32" s="526"/>
      <c r="L32" s="526"/>
      <c r="M32" s="526"/>
      <c r="N32" s="526"/>
      <c r="O32" s="526"/>
      <c r="P32" s="526"/>
      <c r="Q32" s="526"/>
      <c r="R32" s="526"/>
      <c r="S32" s="526"/>
      <c r="T32" s="526"/>
      <c r="U32" s="526"/>
      <c r="V32" s="526"/>
      <c r="W32" s="526"/>
      <c r="X32" s="526"/>
      <c r="Y32" s="527"/>
      <c r="Z32" s="17"/>
      <c r="AD32"/>
      <c r="AE32"/>
      <c r="AF32"/>
      <c r="AG32"/>
      <c r="AH32"/>
    </row>
    <row r="33" spans="1:37" ht="27.65" customHeight="1">
      <c r="A33" s="522" t="s">
        <v>0</v>
      </c>
      <c r="B33" s="523"/>
      <c r="C33" s="523"/>
      <c r="D33" s="523"/>
      <c r="E33" s="523"/>
      <c r="F33" s="523"/>
      <c r="G33" s="523"/>
      <c r="H33" s="524"/>
      <c r="I33" s="525" t="s">
        <v>965</v>
      </c>
      <c r="J33" s="526"/>
      <c r="K33" s="526"/>
      <c r="L33" s="526"/>
      <c r="M33" s="526"/>
      <c r="N33" s="526"/>
      <c r="O33" s="526"/>
      <c r="P33" s="526"/>
      <c r="Q33" s="526"/>
      <c r="R33" s="526"/>
      <c r="S33" s="526"/>
      <c r="T33" s="526"/>
      <c r="U33" s="526"/>
      <c r="V33" s="526"/>
      <c r="W33" s="526"/>
      <c r="X33" s="526"/>
      <c r="Y33" s="527"/>
      <c r="Z33" s="17"/>
      <c r="AD33"/>
      <c r="AE33"/>
      <c r="AF33"/>
      <c r="AG33"/>
      <c r="AH33"/>
    </row>
    <row r="34" spans="1:37" ht="19.5" customHeight="1">
      <c r="A34" s="528" t="s">
        <v>959</v>
      </c>
      <c r="B34" s="529"/>
      <c r="C34" s="529"/>
      <c r="D34" s="529"/>
      <c r="E34" s="529"/>
      <c r="F34" s="529"/>
      <c r="G34" s="529"/>
      <c r="H34" s="530"/>
      <c r="I34" s="548" t="s">
        <v>73</v>
      </c>
      <c r="J34" s="549"/>
      <c r="K34" s="549"/>
      <c r="L34" s="549"/>
      <c r="M34" s="537"/>
      <c r="N34" s="537"/>
      <c r="O34" s="537"/>
      <c r="P34" s="537"/>
      <c r="Q34" s="537"/>
      <c r="R34" s="537"/>
      <c r="S34" s="537"/>
      <c r="T34" s="537"/>
      <c r="U34" s="537"/>
      <c r="V34" s="537"/>
      <c r="W34" s="537"/>
      <c r="X34" s="537"/>
      <c r="Y34" s="538"/>
      <c r="Z34" s="20"/>
      <c r="AD34"/>
      <c r="AE34"/>
      <c r="AF34"/>
      <c r="AG34"/>
      <c r="AH34"/>
    </row>
    <row r="35" spans="1:37" ht="19.5" customHeight="1">
      <c r="A35" s="531"/>
      <c r="B35" s="532"/>
      <c r="C35" s="532"/>
      <c r="D35" s="532"/>
      <c r="E35" s="532"/>
      <c r="F35" s="532"/>
      <c r="G35" s="532"/>
      <c r="H35" s="533"/>
      <c r="I35" s="548" t="s">
        <v>74</v>
      </c>
      <c r="J35" s="549"/>
      <c r="K35" s="549"/>
      <c r="L35" s="549"/>
      <c r="M35" s="539"/>
      <c r="N35" s="539"/>
      <c r="O35" s="539"/>
      <c r="P35" s="539"/>
      <c r="Q35" s="539"/>
      <c r="R35" s="539"/>
      <c r="S35" s="539"/>
      <c r="T35" s="539"/>
      <c r="U35" s="539"/>
      <c r="V35" s="539"/>
      <c r="W35" s="539"/>
      <c r="X35" s="540"/>
      <c r="Y35" s="540"/>
      <c r="Z35" s="20"/>
      <c r="AD35"/>
      <c r="AE35"/>
      <c r="AF35"/>
      <c r="AG35"/>
      <c r="AH35"/>
    </row>
    <row r="36" spans="1:37" ht="19.5" customHeight="1">
      <c r="A36" s="531"/>
      <c r="B36" s="532"/>
      <c r="C36" s="532"/>
      <c r="D36" s="532"/>
      <c r="E36" s="532"/>
      <c r="F36" s="532"/>
      <c r="G36" s="532"/>
      <c r="H36" s="533"/>
      <c r="I36" s="544" t="s">
        <v>75</v>
      </c>
      <c r="J36" s="545"/>
      <c r="K36" s="545"/>
      <c r="L36" s="545"/>
      <c r="M36" s="539"/>
      <c r="N36" s="539"/>
      <c r="O36" s="539"/>
      <c r="P36" s="539"/>
      <c r="Q36" s="539"/>
      <c r="R36" s="539"/>
      <c r="S36" s="539"/>
      <c r="T36" s="539"/>
      <c r="U36" s="539"/>
      <c r="V36" s="539"/>
      <c r="W36" s="539"/>
      <c r="X36" s="540"/>
      <c r="Y36" s="540"/>
      <c r="Z36" s="17"/>
      <c r="AD36"/>
      <c r="AE36"/>
      <c r="AF36"/>
      <c r="AG36"/>
      <c r="AH36"/>
    </row>
    <row r="37" spans="1:37" ht="19.5" customHeight="1">
      <c r="A37" s="531"/>
      <c r="B37" s="532"/>
      <c r="C37" s="532"/>
      <c r="D37" s="532"/>
      <c r="E37" s="532"/>
      <c r="F37" s="532"/>
      <c r="G37" s="532"/>
      <c r="H37" s="533"/>
      <c r="I37" s="544" t="s">
        <v>76</v>
      </c>
      <c r="J37" s="545"/>
      <c r="K37" s="545"/>
      <c r="L37" s="545"/>
      <c r="M37" s="539"/>
      <c r="N37" s="539"/>
      <c r="O37" s="539"/>
      <c r="P37" s="539"/>
      <c r="Q37" s="539"/>
      <c r="R37" s="539"/>
      <c r="S37" s="539"/>
      <c r="T37" s="539"/>
      <c r="U37" s="539"/>
      <c r="V37" s="539"/>
      <c r="W37" s="539"/>
      <c r="X37" s="539"/>
      <c r="Y37" s="540"/>
      <c r="Z37" s="17"/>
      <c r="AD37"/>
      <c r="AE37"/>
      <c r="AF37"/>
      <c r="AG37"/>
      <c r="AH37"/>
    </row>
    <row r="38" spans="1:37" ht="20.25" customHeight="1">
      <c r="A38" s="534"/>
      <c r="B38" s="535"/>
      <c r="C38" s="535"/>
      <c r="D38" s="535"/>
      <c r="E38" s="535"/>
      <c r="F38" s="535"/>
      <c r="G38" s="535"/>
      <c r="H38" s="536"/>
      <c r="I38" s="546" t="s">
        <v>77</v>
      </c>
      <c r="J38" s="547"/>
      <c r="K38" s="547"/>
      <c r="L38" s="547"/>
      <c r="M38" s="541"/>
      <c r="N38" s="542"/>
      <c r="O38" s="542"/>
      <c r="P38" s="542"/>
      <c r="Q38" s="542"/>
      <c r="R38" s="542"/>
      <c r="S38" s="542"/>
      <c r="T38" s="542"/>
      <c r="U38" s="542"/>
      <c r="V38" s="542"/>
      <c r="W38" s="542"/>
      <c r="X38" s="542"/>
      <c r="Y38" s="543"/>
      <c r="AD38"/>
      <c r="AE38"/>
      <c r="AF38"/>
      <c r="AG38"/>
      <c r="AH38"/>
      <c r="AI38" s="21"/>
      <c r="AJ38" s="21"/>
      <c r="AK38" s="21"/>
    </row>
    <row r="39" spans="1:37" s="21" customFormat="1" ht="14.15" customHeight="1">
      <c r="A39" s="504" t="s">
        <v>960</v>
      </c>
      <c r="B39" s="505"/>
      <c r="C39" s="505"/>
      <c r="D39" s="505"/>
      <c r="E39" s="505"/>
      <c r="F39" s="505"/>
      <c r="G39" s="505"/>
      <c r="H39" s="506"/>
      <c r="I39" s="513"/>
      <c r="J39" s="514"/>
      <c r="K39" s="514"/>
      <c r="L39" s="514"/>
      <c r="M39" s="514"/>
      <c r="N39" s="514"/>
      <c r="O39" s="514"/>
      <c r="P39" s="514"/>
      <c r="Q39" s="514"/>
      <c r="R39" s="514"/>
      <c r="S39" s="514"/>
      <c r="T39" s="514"/>
      <c r="U39" s="514"/>
      <c r="V39" s="514"/>
      <c r="W39" s="514"/>
      <c r="X39" s="514"/>
      <c r="Y39" s="515"/>
    </row>
    <row r="40" spans="1:37" s="21" customFormat="1" ht="14.15" customHeight="1">
      <c r="A40" s="507"/>
      <c r="B40" s="508"/>
      <c r="C40" s="508"/>
      <c r="D40" s="508"/>
      <c r="E40" s="508"/>
      <c r="F40" s="508"/>
      <c r="G40" s="508"/>
      <c r="H40" s="509"/>
      <c r="I40" s="516"/>
      <c r="J40" s="517"/>
      <c r="K40" s="517"/>
      <c r="L40" s="517"/>
      <c r="M40" s="517"/>
      <c r="N40" s="517"/>
      <c r="O40" s="517"/>
      <c r="P40" s="517"/>
      <c r="Q40" s="517"/>
      <c r="R40" s="517"/>
      <c r="S40" s="517"/>
      <c r="T40" s="517"/>
      <c r="U40" s="517"/>
      <c r="V40" s="517"/>
      <c r="W40" s="517"/>
      <c r="X40" s="517"/>
      <c r="Y40" s="518"/>
    </row>
    <row r="41" spans="1:37" s="21" customFormat="1" ht="14.15" customHeight="1">
      <c r="A41" s="507"/>
      <c r="B41" s="508"/>
      <c r="C41" s="508"/>
      <c r="D41" s="508"/>
      <c r="E41" s="508"/>
      <c r="F41" s="508"/>
      <c r="G41" s="508"/>
      <c r="H41" s="509"/>
      <c r="I41" s="516"/>
      <c r="J41" s="517"/>
      <c r="K41" s="517"/>
      <c r="L41" s="517"/>
      <c r="M41" s="517"/>
      <c r="N41" s="517"/>
      <c r="O41" s="517"/>
      <c r="P41" s="517"/>
      <c r="Q41" s="517"/>
      <c r="R41" s="517"/>
      <c r="S41" s="517"/>
      <c r="T41" s="517"/>
      <c r="U41" s="517"/>
      <c r="V41" s="517"/>
      <c r="W41" s="517"/>
      <c r="X41" s="517"/>
      <c r="Y41" s="518"/>
    </row>
    <row r="42" spans="1:37" s="21" customFormat="1" ht="14.15" customHeight="1">
      <c r="A42" s="510"/>
      <c r="B42" s="511"/>
      <c r="C42" s="511"/>
      <c r="D42" s="511"/>
      <c r="E42" s="511"/>
      <c r="F42" s="511"/>
      <c r="G42" s="511"/>
      <c r="H42" s="512"/>
      <c r="I42" s="519"/>
      <c r="J42" s="520"/>
      <c r="K42" s="520"/>
      <c r="L42" s="520"/>
      <c r="M42" s="520"/>
      <c r="N42" s="520"/>
      <c r="O42" s="520"/>
      <c r="P42" s="520"/>
      <c r="Q42" s="520"/>
      <c r="R42" s="520"/>
      <c r="S42" s="520"/>
      <c r="T42" s="520"/>
      <c r="U42" s="520"/>
      <c r="V42" s="520"/>
      <c r="W42" s="520"/>
      <c r="X42" s="520"/>
      <c r="Y42" s="521"/>
    </row>
    <row r="43" spans="1:37" s="21" customFormat="1" ht="14.25" customHeight="1">
      <c r="A43" s="256" t="s">
        <v>83</v>
      </c>
      <c r="B43" s="158">
        <v>1</v>
      </c>
      <c r="C43" s="583" t="s">
        <v>1115</v>
      </c>
      <c r="D43" s="583"/>
      <c r="E43" s="583"/>
      <c r="F43" s="583"/>
      <c r="G43" s="583"/>
      <c r="H43" s="583"/>
      <c r="I43" s="583"/>
      <c r="J43" s="583"/>
      <c r="K43" s="583"/>
      <c r="L43" s="583"/>
      <c r="M43" s="583"/>
      <c r="N43" s="583"/>
      <c r="O43" s="583"/>
      <c r="P43" s="583"/>
      <c r="Q43" s="583"/>
      <c r="R43" s="583"/>
      <c r="S43" s="583"/>
      <c r="T43" s="583"/>
      <c r="U43" s="583"/>
      <c r="V43" s="583"/>
      <c r="W43" s="583"/>
      <c r="X43" s="583"/>
      <c r="Y43" s="583"/>
    </row>
    <row r="44" spans="1:37" s="21" customFormat="1" ht="12.75" customHeight="1">
      <c r="A44" s="161"/>
      <c r="B44" s="158">
        <v>2</v>
      </c>
      <c r="C44" s="584" t="s">
        <v>961</v>
      </c>
      <c r="D44" s="584"/>
      <c r="E44" s="584"/>
      <c r="F44" s="584"/>
      <c r="G44" s="584"/>
      <c r="H44" s="584"/>
      <c r="I44" s="584"/>
      <c r="J44" s="584"/>
      <c r="K44" s="584"/>
      <c r="L44" s="584"/>
      <c r="M44" s="584"/>
      <c r="N44" s="584"/>
      <c r="O44" s="584"/>
      <c r="P44" s="584"/>
      <c r="Q44" s="584"/>
      <c r="R44" s="584"/>
      <c r="S44" s="584"/>
      <c r="T44" s="584"/>
      <c r="U44" s="584"/>
      <c r="V44" s="584"/>
      <c r="W44" s="584"/>
      <c r="X44" s="584"/>
      <c r="Y44" s="584"/>
    </row>
    <row r="45" spans="1:37" s="21" customFormat="1" ht="12.75" customHeight="1">
      <c r="A45" s="161"/>
      <c r="B45" s="158">
        <v>3</v>
      </c>
      <c r="C45" s="585" t="s">
        <v>1854</v>
      </c>
      <c r="D45" s="585"/>
      <c r="E45" s="585"/>
      <c r="F45" s="585"/>
      <c r="G45" s="585"/>
      <c r="H45" s="585"/>
      <c r="I45" s="585"/>
      <c r="J45" s="585"/>
      <c r="K45" s="585"/>
      <c r="L45" s="585"/>
      <c r="M45" s="585"/>
      <c r="N45" s="585"/>
      <c r="O45" s="585"/>
      <c r="P45" s="585"/>
      <c r="Q45" s="585"/>
      <c r="R45" s="585"/>
      <c r="S45" s="585"/>
      <c r="T45" s="585"/>
      <c r="U45" s="585"/>
      <c r="V45" s="585"/>
      <c r="W45" s="585"/>
      <c r="X45" s="585"/>
      <c r="Y45" s="585"/>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26953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969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14" t="s">
        <v>21</v>
      </c>
      <c r="B2" s="614"/>
      <c r="C2" s="614"/>
      <c r="D2" s="614"/>
      <c r="E2" s="614"/>
      <c r="F2" s="614"/>
      <c r="G2" s="614"/>
      <c r="H2" s="614"/>
      <c r="I2" s="614"/>
      <c r="J2" s="614"/>
      <c r="K2" s="614"/>
      <c r="L2" s="614"/>
      <c r="M2" s="614"/>
      <c r="N2" s="614"/>
      <c r="O2" s="614"/>
      <c r="P2" s="614"/>
      <c r="Q2" s="614"/>
      <c r="R2" s="614"/>
      <c r="S2" s="614"/>
      <c r="T2" s="614"/>
      <c r="U2" s="614"/>
      <c r="V2" s="614"/>
      <c r="W2" s="614"/>
      <c r="X2" s="614"/>
      <c r="Y2" s="615"/>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20" t="s">
        <v>1773</v>
      </c>
      <c r="T4" s="65">
        <v>7</v>
      </c>
      <c r="U4" s="99" t="s">
        <v>431</v>
      </c>
      <c r="V4" s="65"/>
      <c r="W4" s="99" t="s">
        <v>432</v>
      </c>
      <c r="X4" s="65"/>
      <c r="Y4" s="38" t="s">
        <v>936</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1114</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16">
        <f>'様式６号の４・Ａ－３'!A7</f>
        <v>0</v>
      </c>
      <c r="B7" s="616"/>
      <c r="C7" s="616"/>
      <c r="D7" s="616"/>
      <c r="E7" s="616"/>
      <c r="F7" s="616"/>
      <c r="G7" s="616"/>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16">
        <f>'様式６号の４・Ａ－３'!M9:Q9</f>
        <v>0</v>
      </c>
      <c r="N9" s="616"/>
      <c r="O9" s="616"/>
      <c r="P9" s="616"/>
      <c r="Q9" s="616"/>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09" t="s">
        <v>679</v>
      </c>
      <c r="J10" s="609"/>
      <c r="K10" s="609"/>
      <c r="L10" s="609"/>
      <c r="M10" s="608">
        <f>'様式６号の４・Ａ－３'!M10:X11</f>
        <v>0</v>
      </c>
      <c r="N10" s="608"/>
      <c r="O10" s="608"/>
      <c r="P10" s="608"/>
      <c r="Q10" s="608"/>
      <c r="R10" s="608"/>
      <c r="S10" s="608"/>
      <c r="T10" s="608"/>
      <c r="U10" s="608"/>
      <c r="V10" s="608"/>
      <c r="W10" s="608"/>
      <c r="X10" s="608"/>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09"/>
      <c r="J11" s="609"/>
      <c r="K11" s="609"/>
      <c r="L11" s="609"/>
      <c r="M11" s="608"/>
      <c r="N11" s="608"/>
      <c r="O11" s="608"/>
      <c r="P11" s="608"/>
      <c r="Q11" s="608"/>
      <c r="R11" s="608"/>
      <c r="S11" s="608"/>
      <c r="T11" s="608"/>
      <c r="U11" s="608"/>
      <c r="V11" s="608"/>
      <c r="W11" s="608"/>
      <c r="X11" s="608"/>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11" t="s">
        <v>680</v>
      </c>
      <c r="J12" s="611"/>
      <c r="K12" s="611"/>
      <c r="L12" s="611"/>
      <c r="M12" s="617">
        <f>'様式６号の４・Ａ－３'!M12:X12</f>
        <v>0</v>
      </c>
      <c r="N12" s="617"/>
      <c r="O12" s="617"/>
      <c r="P12" s="617"/>
      <c r="Q12" s="617"/>
      <c r="R12" s="617"/>
      <c r="S12" s="617"/>
      <c r="T12" s="617"/>
      <c r="U12" s="617"/>
      <c r="V12" s="617"/>
      <c r="W12" s="617"/>
      <c r="X12" s="617"/>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10" t="s">
        <v>335</v>
      </c>
      <c r="J13" s="610"/>
      <c r="K13" s="610"/>
      <c r="L13" s="610"/>
      <c r="M13" s="608">
        <f>'様式６号の４・Ａ－３'!M13:X13</f>
        <v>0</v>
      </c>
      <c r="N13" s="608"/>
      <c r="O13" s="608"/>
      <c r="P13" s="608"/>
      <c r="Q13" s="608"/>
      <c r="R13" s="608"/>
      <c r="S13" s="608"/>
      <c r="T13" s="608"/>
      <c r="U13" s="608"/>
      <c r="V13" s="608"/>
      <c r="W13" s="608"/>
      <c r="X13" s="608"/>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10" t="s">
        <v>681</v>
      </c>
      <c r="J14" s="610"/>
      <c r="K14" s="610"/>
      <c r="L14" s="610"/>
      <c r="M14" s="608">
        <f>'様式６号の４・Ａ－３'!M14:X14</f>
        <v>0</v>
      </c>
      <c r="N14" s="608"/>
      <c r="O14" s="608"/>
      <c r="P14" s="608"/>
      <c r="Q14" s="608"/>
      <c r="R14" s="608"/>
      <c r="S14" s="608"/>
      <c r="T14" s="608"/>
      <c r="U14" s="608"/>
      <c r="V14" s="608"/>
      <c r="W14" s="608"/>
      <c r="X14" s="608"/>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13" t="s">
        <v>1817</v>
      </c>
      <c r="J15" s="613"/>
      <c r="K15" s="613"/>
      <c r="L15" s="613"/>
      <c r="M15" s="613"/>
      <c r="N15" s="613"/>
      <c r="O15" s="613"/>
      <c r="P15" s="613"/>
      <c r="Q15" s="613"/>
      <c r="R15" s="613"/>
      <c r="S15" s="613"/>
      <c r="T15" s="613"/>
      <c r="U15" s="613"/>
      <c r="V15" s="613"/>
      <c r="W15" s="613"/>
      <c r="X15" s="61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682</v>
      </c>
      <c r="J16" s="37"/>
      <c r="K16" s="37"/>
      <c r="L16" s="37"/>
      <c r="M16" s="608">
        <f>'様式６号の４・Ａ－３'!M15:X15</f>
        <v>0</v>
      </c>
      <c r="N16" s="608"/>
      <c r="O16" s="608"/>
      <c r="P16" s="608"/>
      <c r="Q16" s="608"/>
      <c r="R16" s="608"/>
      <c r="S16" s="608"/>
      <c r="T16" s="608"/>
      <c r="U16" s="608"/>
      <c r="V16" s="608"/>
      <c r="W16" s="608"/>
      <c r="X16" s="608"/>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09"/>
      <c r="B18" s="609"/>
      <c r="C18" s="609"/>
      <c r="D18" s="609"/>
      <c r="E18" s="609"/>
      <c r="F18" s="609"/>
      <c r="G18" s="609"/>
      <c r="H18" s="609"/>
      <c r="I18" s="609"/>
      <c r="J18" s="609"/>
      <c r="K18" s="609"/>
      <c r="L18" s="609"/>
      <c r="M18" s="609"/>
      <c r="N18" s="609"/>
      <c r="O18" s="609"/>
      <c r="P18" s="609"/>
      <c r="Q18" s="609"/>
      <c r="R18" s="609"/>
      <c r="S18" s="609"/>
      <c r="T18" s="609"/>
      <c r="U18" s="609"/>
      <c r="V18" s="609"/>
      <c r="W18" s="609"/>
      <c r="X18" s="609"/>
      <c r="Y18" s="578"/>
      <c r="Z18" s="17"/>
      <c r="AA18" s="18"/>
      <c r="AB18" s="18"/>
      <c r="AC18" s="18"/>
      <c r="AD18" s="37"/>
      <c r="AE18" s="37"/>
      <c r="AF18" s="37"/>
      <c r="AG18" s="37"/>
      <c r="AH18" s="37"/>
      <c r="AI18" s="37"/>
      <c r="AJ18" s="37"/>
      <c r="AK18" s="37"/>
    </row>
    <row r="19" spans="1:37" ht="32.25" hidden="1" customHeight="1">
      <c r="A19" s="609"/>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578"/>
      <c r="Z19" s="23"/>
      <c r="AA19" s="18"/>
      <c r="AB19" s="18"/>
      <c r="AC19" s="18"/>
      <c r="AD19" s="37"/>
      <c r="AE19" s="37"/>
      <c r="AF19" s="37"/>
      <c r="AG19" s="37"/>
      <c r="AH19" s="37"/>
      <c r="AI19" s="37"/>
      <c r="AJ19" s="37"/>
      <c r="AK19" s="37"/>
    </row>
    <row r="20" spans="1:37" ht="21.75" customHeight="1">
      <c r="A20" s="532" t="s">
        <v>1777</v>
      </c>
      <c r="B20" s="630"/>
      <c r="C20" s="630"/>
      <c r="D20" s="630"/>
      <c r="E20" s="630"/>
      <c r="F20" s="630"/>
      <c r="G20" s="630"/>
      <c r="H20" s="633" t="s">
        <v>1786</v>
      </c>
      <c r="I20" s="633"/>
      <c r="J20" s="633"/>
      <c r="K20" s="532" t="s">
        <v>1891</v>
      </c>
      <c r="L20" s="532"/>
      <c r="M20" s="532"/>
      <c r="N20" s="532"/>
      <c r="O20" s="532"/>
      <c r="P20" s="532"/>
      <c r="Q20" s="532"/>
      <c r="R20" s="532"/>
      <c r="S20" s="532"/>
      <c r="T20" s="532"/>
      <c r="U20" s="532"/>
      <c r="V20" s="532"/>
      <c r="W20" s="532"/>
      <c r="X20" s="532"/>
      <c r="Y20" s="532"/>
      <c r="Z20" s="23"/>
      <c r="AA20" s="18"/>
      <c r="AB20" s="18"/>
      <c r="AC20" s="18"/>
      <c r="AD20" s="37"/>
      <c r="AE20" s="37"/>
      <c r="AF20" s="37"/>
      <c r="AG20" s="37"/>
      <c r="AH20" s="37"/>
      <c r="AI20" s="37"/>
      <c r="AJ20" s="37"/>
      <c r="AK20" s="37"/>
    </row>
    <row r="21" spans="1:37" ht="21.75" customHeight="1">
      <c r="A21" s="545" t="s">
        <v>1892</v>
      </c>
      <c r="B21" s="545"/>
      <c r="C21" s="545"/>
      <c r="D21" s="545"/>
      <c r="E21" s="545"/>
      <c r="F21" s="545"/>
      <c r="G21" s="545"/>
      <c r="H21" s="545"/>
      <c r="I21" s="545"/>
      <c r="J21" s="545"/>
      <c r="K21" s="545"/>
      <c r="L21" s="545"/>
      <c r="M21" s="545"/>
      <c r="N21" s="545"/>
      <c r="O21" s="545"/>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59" t="s">
        <v>70</v>
      </c>
      <c r="B23" s="190"/>
      <c r="C23" s="523" t="s">
        <v>927</v>
      </c>
      <c r="D23" s="523"/>
      <c r="E23" s="523"/>
      <c r="F23" s="523"/>
      <c r="G23" s="523"/>
      <c r="H23" s="191"/>
      <c r="I23" s="570" t="str">
        <f>'様式６号の４・Ａ－３'!I23</f>
        <v/>
      </c>
      <c r="J23" s="571"/>
      <c r="K23" s="571"/>
      <c r="L23" s="571"/>
      <c r="M23" s="571"/>
      <c r="N23" s="571"/>
      <c r="O23" s="571"/>
      <c r="P23" s="571"/>
      <c r="Q23" s="572"/>
      <c r="R23" s="562" t="s">
        <v>22</v>
      </c>
      <c r="S23" s="563"/>
      <c r="T23" s="618">
        <f>'様式６号の４・Ａ－３'!T23</f>
        <v>0</v>
      </c>
      <c r="U23" s="619"/>
      <c r="V23" s="619"/>
      <c r="W23" s="619"/>
      <c r="X23" s="619"/>
      <c r="Y23" s="527"/>
      <c r="Z23" s="19"/>
      <c r="AA23" s="18"/>
      <c r="AB23" s="24"/>
      <c r="AC23" s="24"/>
      <c r="AD23" s="37"/>
      <c r="AE23" s="37"/>
      <c r="AF23" s="37"/>
      <c r="AG23" s="37"/>
      <c r="AH23" s="37"/>
      <c r="AI23" s="37"/>
      <c r="AJ23" s="37"/>
      <c r="AK23" s="37"/>
    </row>
    <row r="24" spans="1:37" ht="19.5" customHeight="1">
      <c r="A24" s="560"/>
      <c r="B24" s="528"/>
      <c r="C24" s="553" t="s">
        <v>928</v>
      </c>
      <c r="D24" s="553"/>
      <c r="E24" s="553"/>
      <c r="F24" s="553"/>
      <c r="G24" s="553"/>
      <c r="H24" s="554"/>
      <c r="I24" s="564">
        <f>別紙１!BC33+別紙１!BC34</f>
        <v>0</v>
      </c>
      <c r="J24" s="565"/>
      <c r="K24" s="565"/>
      <c r="L24" s="565"/>
      <c r="M24" s="568" t="s">
        <v>392</v>
      </c>
      <c r="N24" s="604" t="str">
        <f>'様式６号の４・Ａ－３'!N24:S25</f>
        <v xml:space="preserve"> </v>
      </c>
      <c r="O24" s="604"/>
      <c r="P24" s="604"/>
      <c r="Q24" s="604"/>
      <c r="R24" s="604"/>
      <c r="S24" s="604"/>
      <c r="T24" s="568" t="str">
        <f>'様式６号の４・Ａ－３'!T24:U25</f>
        <v xml:space="preserve"> </v>
      </c>
      <c r="U24" s="568"/>
      <c r="V24" s="603" t="str">
        <f>'様式６号の４・Ａ－３'!V24:X25</f>
        <v xml:space="preserve"> </v>
      </c>
      <c r="W24" s="603"/>
      <c r="X24" s="603"/>
      <c r="Y24" s="41"/>
      <c r="Z24" s="17"/>
      <c r="AA24" s="18"/>
      <c r="AB24" s="18"/>
      <c r="AC24" s="18"/>
      <c r="AD24" s="37"/>
      <c r="AE24" s="37"/>
      <c r="AF24" s="37"/>
      <c r="AG24" s="37"/>
      <c r="AH24" s="37"/>
      <c r="AI24" s="37"/>
      <c r="AJ24" s="37"/>
      <c r="AK24" s="37"/>
    </row>
    <row r="25" spans="1:37" ht="19.5" customHeight="1">
      <c r="A25" s="560"/>
      <c r="B25" s="534"/>
      <c r="C25" s="556"/>
      <c r="D25" s="556"/>
      <c r="E25" s="556"/>
      <c r="F25" s="556"/>
      <c r="G25" s="556"/>
      <c r="H25" s="557"/>
      <c r="I25" s="566"/>
      <c r="J25" s="567"/>
      <c r="K25" s="567"/>
      <c r="L25" s="567"/>
      <c r="M25" s="569"/>
      <c r="N25" s="605"/>
      <c r="O25" s="605"/>
      <c r="P25" s="605"/>
      <c r="Q25" s="605"/>
      <c r="R25" s="605"/>
      <c r="S25" s="605"/>
      <c r="T25" s="569"/>
      <c r="U25" s="569"/>
      <c r="V25" s="547"/>
      <c r="W25" s="547"/>
      <c r="X25" s="547"/>
      <c r="Y25" s="42"/>
      <c r="Z25" s="17"/>
      <c r="AA25" s="18"/>
      <c r="AB25" s="18"/>
      <c r="AC25" s="18"/>
      <c r="AD25" s="18"/>
      <c r="AE25" s="18"/>
      <c r="AF25" s="18"/>
      <c r="AG25" s="18"/>
      <c r="AH25" s="18"/>
      <c r="AI25" s="18"/>
      <c r="AJ25" s="18"/>
      <c r="AK25" s="18"/>
    </row>
    <row r="26" spans="1:37" ht="39" customHeight="1">
      <c r="A26" s="561"/>
      <c r="B26" s="190"/>
      <c r="C26" s="523" t="s">
        <v>929</v>
      </c>
      <c r="D26" s="523"/>
      <c r="E26" s="523"/>
      <c r="F26" s="523"/>
      <c r="G26" s="523"/>
      <c r="H26" s="191"/>
      <c r="I26" s="620">
        <f>'様式６号の４・Ａ－３'!I26:N26</f>
        <v>0</v>
      </c>
      <c r="J26" s="621"/>
      <c r="K26" s="621"/>
      <c r="L26" s="621"/>
      <c r="M26" s="621"/>
      <c r="N26" s="621"/>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23" t="s">
        <v>974</v>
      </c>
      <c r="C27" s="523"/>
      <c r="D27" s="523"/>
      <c r="E27" s="523"/>
      <c r="F27" s="523"/>
      <c r="G27" s="523"/>
      <c r="H27" s="174"/>
      <c r="I27" s="525" t="s">
        <v>966</v>
      </c>
      <c r="J27" s="526"/>
      <c r="K27" s="526"/>
      <c r="L27" s="526"/>
      <c r="M27" s="526"/>
      <c r="N27" s="526"/>
      <c r="O27" s="526"/>
      <c r="P27" s="526"/>
      <c r="Q27" s="526"/>
      <c r="R27" s="526"/>
      <c r="S27" s="526"/>
      <c r="T27" s="526"/>
      <c r="U27" s="526"/>
      <c r="V27" s="526"/>
      <c r="W27" s="526"/>
      <c r="X27" s="526"/>
      <c r="Y27" s="527"/>
      <c r="Z27" s="17"/>
      <c r="AA27" s="18"/>
      <c r="AB27" s="18"/>
      <c r="AC27" s="18"/>
      <c r="AD27" s="18"/>
      <c r="AE27" s="18"/>
      <c r="AF27" s="18"/>
      <c r="AG27" s="18"/>
      <c r="AH27" s="18"/>
      <c r="AI27" s="18"/>
      <c r="AJ27" s="18"/>
      <c r="AK27" s="18"/>
    </row>
    <row r="28" spans="1:37" ht="36" customHeight="1">
      <c r="A28" s="175"/>
      <c r="B28" s="551" t="s">
        <v>930</v>
      </c>
      <c r="C28" s="551"/>
      <c r="D28" s="551"/>
      <c r="E28" s="551"/>
      <c r="F28" s="551"/>
      <c r="G28" s="551"/>
      <c r="H28" s="192"/>
      <c r="I28" s="525" t="s">
        <v>975</v>
      </c>
      <c r="J28" s="526"/>
      <c r="K28" s="526"/>
      <c r="L28" s="526"/>
      <c r="M28" s="526"/>
      <c r="N28" s="526"/>
      <c r="O28" s="526"/>
      <c r="P28" s="526"/>
      <c r="Q28" s="526"/>
      <c r="R28" s="526"/>
      <c r="S28" s="526"/>
      <c r="T28" s="526"/>
      <c r="U28" s="526"/>
      <c r="V28" s="526"/>
      <c r="W28" s="526"/>
      <c r="X28" s="526"/>
      <c r="Y28" s="527"/>
      <c r="Z28" s="17"/>
      <c r="AA28" s="18"/>
      <c r="AB28" s="18"/>
      <c r="AC28" s="18"/>
      <c r="AD28" s="18"/>
      <c r="AE28" s="18"/>
      <c r="AF28" s="18"/>
      <c r="AG28" s="18"/>
      <c r="AH28" s="18"/>
      <c r="AI28" s="18"/>
      <c r="AJ28" s="18"/>
      <c r="AK28" s="18"/>
    </row>
    <row r="29" spans="1:37" ht="36" customHeight="1">
      <c r="A29" s="175"/>
      <c r="B29" s="551" t="s">
        <v>931</v>
      </c>
      <c r="C29" s="551"/>
      <c r="D29" s="551"/>
      <c r="E29" s="551"/>
      <c r="F29" s="551"/>
      <c r="G29" s="551"/>
      <c r="H29" s="192"/>
      <c r="I29" s="525" t="s">
        <v>968</v>
      </c>
      <c r="J29" s="526"/>
      <c r="K29" s="526"/>
      <c r="L29" s="526"/>
      <c r="M29" s="526"/>
      <c r="N29" s="526"/>
      <c r="O29" s="526"/>
      <c r="P29" s="526"/>
      <c r="Q29" s="526"/>
      <c r="R29" s="526"/>
      <c r="S29" s="526"/>
      <c r="T29" s="526"/>
      <c r="U29" s="526"/>
      <c r="V29" s="526"/>
      <c r="W29" s="526"/>
      <c r="X29" s="526"/>
      <c r="Y29" s="527"/>
      <c r="Z29" s="17"/>
      <c r="AA29" s="18"/>
      <c r="AB29" s="18"/>
      <c r="AC29" s="18"/>
      <c r="AD29" s="18"/>
      <c r="AE29" s="18"/>
      <c r="AF29" s="18"/>
      <c r="AG29" s="18"/>
      <c r="AH29" s="18"/>
      <c r="AI29" s="18"/>
      <c r="AJ29" s="18"/>
      <c r="AK29" s="18"/>
    </row>
    <row r="30" spans="1:37" ht="36" customHeight="1">
      <c r="A30" s="173"/>
      <c r="B30" s="523" t="s">
        <v>932</v>
      </c>
      <c r="C30" s="523"/>
      <c r="D30" s="523"/>
      <c r="E30" s="523"/>
      <c r="F30" s="523"/>
      <c r="G30" s="523"/>
      <c r="H30" s="174"/>
      <c r="I30" s="622" t="s">
        <v>967</v>
      </c>
      <c r="J30" s="623"/>
      <c r="K30" s="623"/>
      <c r="L30" s="623"/>
      <c r="M30" s="623"/>
      <c r="N30" s="623"/>
      <c r="O30" s="623"/>
      <c r="P30" s="623"/>
      <c r="Q30" s="623"/>
      <c r="R30" s="623"/>
      <c r="S30" s="623"/>
      <c r="T30" s="623"/>
      <c r="U30" s="623"/>
      <c r="V30" s="623"/>
      <c r="W30" s="623"/>
      <c r="X30" s="623"/>
      <c r="Y30" s="624"/>
      <c r="Z30" s="17"/>
      <c r="AA30" s="18"/>
      <c r="AB30" s="18"/>
      <c r="AC30" s="18"/>
      <c r="AD30" s="18"/>
      <c r="AE30" s="18"/>
      <c r="AF30" s="18"/>
      <c r="AG30" s="18"/>
      <c r="AH30" s="18"/>
      <c r="AI30" s="18"/>
      <c r="AJ30" s="18"/>
      <c r="AK30" s="18"/>
    </row>
    <row r="31" spans="1:37" ht="25.5" customHeight="1">
      <c r="A31" s="166"/>
      <c r="B31" s="553" t="s">
        <v>933</v>
      </c>
      <c r="C31" s="553"/>
      <c r="D31" s="553"/>
      <c r="E31" s="553"/>
      <c r="F31" s="553"/>
      <c r="G31" s="553"/>
      <c r="H31" s="167"/>
      <c r="I31" s="628" t="s">
        <v>1095</v>
      </c>
      <c r="J31" s="629"/>
      <c r="K31" s="629"/>
      <c r="L31" s="629"/>
      <c r="M31" s="634">
        <f>'様式６号の４・Ａ－３'!M34:Y34</f>
        <v>0</v>
      </c>
      <c r="N31" s="634"/>
      <c r="O31" s="634"/>
      <c r="P31" s="634"/>
      <c r="Q31" s="634"/>
      <c r="R31" s="634"/>
      <c r="S31" s="634"/>
      <c r="T31" s="634"/>
      <c r="U31" s="634"/>
      <c r="V31" s="634"/>
      <c r="W31" s="634"/>
      <c r="X31" s="634"/>
      <c r="Y31" s="635"/>
      <c r="Z31" s="17"/>
      <c r="AA31" s="18"/>
      <c r="AB31" s="18"/>
      <c r="AC31" s="18"/>
      <c r="AD31" s="18"/>
      <c r="AE31" s="18"/>
      <c r="AF31" s="18"/>
      <c r="AG31" s="18"/>
      <c r="AH31" s="18"/>
      <c r="AI31" s="18"/>
      <c r="AJ31" s="18"/>
      <c r="AK31" s="18"/>
    </row>
    <row r="32" spans="1:37" ht="25.5" customHeight="1">
      <c r="A32" s="168"/>
      <c r="B32" s="630"/>
      <c r="C32" s="630"/>
      <c r="D32" s="630"/>
      <c r="E32" s="630"/>
      <c r="F32" s="630"/>
      <c r="G32" s="630"/>
      <c r="H32" s="169"/>
      <c r="I32" s="628" t="s">
        <v>1096</v>
      </c>
      <c r="J32" s="629"/>
      <c r="K32" s="629"/>
      <c r="L32" s="629"/>
      <c r="M32" s="625">
        <f>'様式６号の４・Ａ－３'!M35:Y35</f>
        <v>0</v>
      </c>
      <c r="N32" s="625"/>
      <c r="O32" s="625"/>
      <c r="P32" s="625"/>
      <c r="Q32" s="625"/>
      <c r="R32" s="625"/>
      <c r="S32" s="625"/>
      <c r="T32" s="625"/>
      <c r="U32" s="625"/>
      <c r="V32" s="625"/>
      <c r="W32" s="625"/>
      <c r="X32" s="625"/>
      <c r="Y32" s="626"/>
      <c r="Z32" s="17"/>
      <c r="AA32" s="18"/>
      <c r="AB32" s="18"/>
      <c r="AC32" s="18"/>
      <c r="AD32" s="18"/>
      <c r="AE32" s="18"/>
      <c r="AF32" s="18"/>
      <c r="AG32" s="18"/>
      <c r="AH32" s="18"/>
      <c r="AI32" s="18"/>
      <c r="AJ32" s="18"/>
      <c r="AK32" s="18"/>
    </row>
    <row r="33" spans="1:37" ht="25.5" customHeight="1">
      <c r="A33" s="168"/>
      <c r="B33" s="630"/>
      <c r="C33" s="630"/>
      <c r="D33" s="630"/>
      <c r="E33" s="630"/>
      <c r="F33" s="630"/>
      <c r="G33" s="630"/>
      <c r="H33" s="169"/>
      <c r="I33" s="628" t="s">
        <v>682</v>
      </c>
      <c r="J33" s="629"/>
      <c r="K33" s="629"/>
      <c r="L33" s="629"/>
      <c r="M33" s="625">
        <f>'様式６号の４・Ａ－３'!M36:Y36</f>
        <v>0</v>
      </c>
      <c r="N33" s="625"/>
      <c r="O33" s="625"/>
      <c r="P33" s="625"/>
      <c r="Q33" s="625"/>
      <c r="R33" s="625"/>
      <c r="S33" s="625"/>
      <c r="T33" s="625"/>
      <c r="U33" s="625"/>
      <c r="V33" s="625"/>
      <c r="W33" s="625"/>
      <c r="X33" s="625"/>
      <c r="Y33" s="626"/>
      <c r="Z33" s="17"/>
      <c r="AA33" s="18"/>
      <c r="AB33" s="18"/>
      <c r="AC33" s="18"/>
      <c r="AD33" s="18"/>
      <c r="AE33" s="18"/>
      <c r="AF33" s="18"/>
      <c r="AG33" s="18"/>
      <c r="AH33" s="18"/>
      <c r="AI33" s="18"/>
      <c r="AJ33" s="18"/>
      <c r="AK33" s="18"/>
    </row>
    <row r="34" spans="1:37" ht="25.5" customHeight="1">
      <c r="A34" s="168"/>
      <c r="B34" s="630"/>
      <c r="C34" s="630"/>
      <c r="D34" s="630"/>
      <c r="E34" s="630"/>
      <c r="F34" s="630"/>
      <c r="G34" s="630"/>
      <c r="H34" s="169"/>
      <c r="I34" s="628" t="s">
        <v>1097</v>
      </c>
      <c r="J34" s="629"/>
      <c r="K34" s="629"/>
      <c r="L34" s="629"/>
      <c r="M34" s="625">
        <f>'様式６号の４・Ａ－３'!M37:Y37</f>
        <v>0</v>
      </c>
      <c r="N34" s="625"/>
      <c r="O34" s="625"/>
      <c r="P34" s="625"/>
      <c r="Q34" s="625"/>
      <c r="R34" s="625"/>
      <c r="S34" s="625"/>
      <c r="T34" s="625"/>
      <c r="U34" s="625"/>
      <c r="V34" s="625"/>
      <c r="W34" s="625"/>
      <c r="X34" s="625"/>
      <c r="Y34" s="626"/>
      <c r="Z34" s="17"/>
      <c r="AA34" s="18"/>
      <c r="AB34" s="18"/>
      <c r="AC34" s="18"/>
      <c r="AD34" s="18"/>
      <c r="AE34" s="18"/>
      <c r="AF34" s="18"/>
      <c r="AG34" s="18"/>
      <c r="AH34" s="18"/>
      <c r="AI34" s="18"/>
      <c r="AJ34" s="18"/>
      <c r="AK34" s="18"/>
    </row>
    <row r="35" spans="1:37" ht="25.5" customHeight="1">
      <c r="A35" s="170"/>
      <c r="B35" s="556"/>
      <c r="C35" s="556"/>
      <c r="D35" s="556"/>
      <c r="E35" s="556"/>
      <c r="F35" s="556"/>
      <c r="G35" s="556"/>
      <c r="H35" s="171"/>
      <c r="I35" s="627" t="s">
        <v>1098</v>
      </c>
      <c r="J35" s="569"/>
      <c r="K35" s="569"/>
      <c r="L35" s="569"/>
      <c r="M35" s="625">
        <f>'様式６号の４・Ａ－３'!M38:Y38</f>
        <v>0</v>
      </c>
      <c r="N35" s="625"/>
      <c r="O35" s="625"/>
      <c r="P35" s="625"/>
      <c r="Q35" s="625"/>
      <c r="R35" s="625"/>
      <c r="S35" s="625"/>
      <c r="T35" s="625"/>
      <c r="U35" s="625"/>
      <c r="V35" s="625"/>
      <c r="W35" s="625"/>
      <c r="X35" s="625"/>
      <c r="Y35" s="626"/>
      <c r="Z35" s="17"/>
      <c r="AA35" s="18"/>
      <c r="AB35" s="18"/>
      <c r="AC35" s="18"/>
      <c r="AD35" s="18"/>
      <c r="AE35" s="18"/>
      <c r="AF35" s="18"/>
      <c r="AG35" s="18"/>
      <c r="AH35" s="18"/>
      <c r="AI35" s="18"/>
      <c r="AJ35" s="18"/>
      <c r="AK35" s="18"/>
    </row>
    <row r="36" spans="1:37" ht="39" customHeight="1">
      <c r="A36" s="165"/>
      <c r="B36" s="523" t="s">
        <v>934</v>
      </c>
      <c r="C36" s="523"/>
      <c r="D36" s="523"/>
      <c r="E36" s="523"/>
      <c r="F36" s="523"/>
      <c r="G36" s="523"/>
      <c r="H36" s="172"/>
      <c r="I36" s="77"/>
      <c r="J36" s="44"/>
      <c r="K36" s="44"/>
      <c r="L36" s="44" t="s">
        <v>431</v>
      </c>
      <c r="M36" s="44"/>
      <c r="N36" s="103" t="s">
        <v>432</v>
      </c>
      <c r="O36" s="103"/>
      <c r="P36" s="103" t="s">
        <v>433</v>
      </c>
      <c r="Q36" s="104"/>
      <c r="R36" s="631" t="s">
        <v>296</v>
      </c>
      <c r="S36" s="631"/>
      <c r="T36" s="631"/>
      <c r="U36" s="631"/>
      <c r="V36" s="632"/>
      <c r="W36" s="632"/>
      <c r="X36" s="632"/>
      <c r="Y36" s="632"/>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1855</v>
      </c>
      <c r="B42" s="1">
        <v>1</v>
      </c>
      <c r="C42" s="612" t="s">
        <v>1856</v>
      </c>
      <c r="D42" s="612"/>
      <c r="E42" s="612"/>
      <c r="F42" s="612"/>
      <c r="G42" s="612"/>
      <c r="H42" s="612"/>
      <c r="I42" s="612"/>
      <c r="J42" s="612"/>
      <c r="K42" s="612"/>
      <c r="L42" s="612"/>
      <c r="M42" s="612"/>
      <c r="N42" s="612"/>
      <c r="O42" s="612"/>
      <c r="P42" s="612"/>
      <c r="Q42" s="612"/>
      <c r="R42" s="612"/>
      <c r="S42" s="612"/>
      <c r="T42" s="612"/>
      <c r="U42" s="612"/>
      <c r="V42" s="612"/>
      <c r="W42" s="612"/>
      <c r="X42" s="612"/>
      <c r="Y42" s="612"/>
      <c r="Z42" s="21"/>
    </row>
    <row r="43" spans="1:37" ht="15" customHeight="1">
      <c r="A43" s="22"/>
      <c r="B43" s="21">
        <v>2</v>
      </c>
      <c r="C43" s="21" t="s">
        <v>935</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1:O2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98" t="s">
        <v>1105</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0"/>
      <c r="D2" s="290"/>
      <c r="E2" s="636" t="s">
        <v>1106</v>
      </c>
      <c r="F2" s="636"/>
      <c r="G2" s="636"/>
      <c r="H2" s="636"/>
      <c r="I2" s="636"/>
      <c r="J2" s="636"/>
      <c r="K2" s="636"/>
      <c r="L2" s="636"/>
      <c r="M2" s="636"/>
      <c r="N2" s="636"/>
      <c r="O2" s="636"/>
      <c r="P2" s="636"/>
      <c r="Q2" s="636"/>
      <c r="R2" s="636"/>
      <c r="S2" s="636"/>
      <c r="Z2" s="17"/>
      <c r="AB2" s="290"/>
      <c r="AC2" s="290"/>
      <c r="AD2" s="290"/>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49"/>
      <c r="AD3" s="637"/>
      <c r="AE3" s="637"/>
      <c r="AF3" s="637"/>
      <c r="AG3" s="18"/>
      <c r="AH3" s="18"/>
      <c r="AI3" s="18"/>
      <c r="AJ3" s="18"/>
      <c r="AK3" s="18"/>
    </row>
    <row r="4" spans="1:37" ht="15" customHeight="1">
      <c r="A4" s="18"/>
      <c r="B4" s="18"/>
      <c r="C4" s="18"/>
      <c r="D4" s="18"/>
      <c r="E4" s="18"/>
      <c r="F4" s="18"/>
      <c r="G4" s="18"/>
      <c r="H4" s="18"/>
      <c r="I4" s="18"/>
      <c r="J4" s="18"/>
      <c r="K4" s="18"/>
      <c r="L4" s="18"/>
      <c r="M4" s="18"/>
      <c r="N4" s="18"/>
      <c r="O4" s="18"/>
      <c r="P4" s="18"/>
      <c r="Q4" s="638" t="s">
        <v>1773</v>
      </c>
      <c r="R4" s="638"/>
      <c r="S4" s="291">
        <v>7</v>
      </c>
      <c r="T4" s="99" t="s">
        <v>431</v>
      </c>
      <c r="U4" s="291"/>
      <c r="V4" s="99" t="s">
        <v>432</v>
      </c>
      <c r="W4" s="291"/>
      <c r="X4" s="38" t="s">
        <v>433</v>
      </c>
      <c r="Y4" s="38"/>
      <c r="Z4" s="17"/>
      <c r="AA4" s="125"/>
      <c r="AB4" s="18"/>
      <c r="AC4" s="549"/>
      <c r="AD4" s="549"/>
      <c r="AE4" s="549"/>
      <c r="AF4" s="549"/>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549"/>
      <c r="AD5" s="549"/>
      <c r="AE5" s="549"/>
      <c r="AF5" s="549"/>
      <c r="AG5" s="18"/>
      <c r="AH5" s="18"/>
      <c r="AI5" s="18"/>
      <c r="AJ5" s="639"/>
      <c r="AK5" s="639"/>
    </row>
    <row r="6" spans="1:37" ht="15" customHeight="1">
      <c r="A6" s="18" t="s">
        <v>1114</v>
      </c>
      <c r="C6" s="18"/>
      <c r="D6" s="18"/>
      <c r="E6" s="18"/>
      <c r="F6" s="18"/>
      <c r="G6" s="18"/>
      <c r="H6" s="18"/>
      <c r="I6" s="18"/>
      <c r="J6" s="18"/>
      <c r="K6" s="18"/>
      <c r="L6" s="18"/>
      <c r="M6" s="18"/>
      <c r="N6" s="18"/>
      <c r="O6" s="18"/>
      <c r="P6" s="18"/>
      <c r="Q6" s="18"/>
      <c r="R6" s="18"/>
      <c r="S6" s="18"/>
      <c r="T6" s="18"/>
      <c r="U6" s="18"/>
      <c r="V6" s="18"/>
      <c r="W6" s="18"/>
      <c r="X6" s="18"/>
      <c r="Y6" s="18"/>
      <c r="Z6" s="17"/>
      <c r="AA6" s="255"/>
      <c r="AB6" s="18"/>
      <c r="AC6" s="549"/>
      <c r="AD6" s="549"/>
      <c r="AE6" s="549"/>
      <c r="AF6" s="549"/>
      <c r="AG6" s="18"/>
      <c r="AH6" s="18"/>
      <c r="AI6" s="18"/>
      <c r="AJ6" s="639"/>
      <c r="AK6" s="639"/>
    </row>
    <row r="7" spans="1:37" ht="15" customHeight="1">
      <c r="A7" s="629">
        <f>'様式６号の４・Ａ－３'!A7:I7</f>
        <v>0</v>
      </c>
      <c r="B7" s="629"/>
      <c r="C7" s="629"/>
      <c r="D7" s="629"/>
      <c r="E7" s="629"/>
      <c r="F7" s="629"/>
      <c r="G7" s="255"/>
      <c r="H7" s="18"/>
      <c r="I7" s="18"/>
      <c r="J7" s="18"/>
      <c r="K7" s="18"/>
      <c r="L7" s="18"/>
      <c r="M7" s="18"/>
      <c r="N7" s="18"/>
      <c r="O7" s="18"/>
      <c r="P7" s="18"/>
      <c r="Q7" s="18"/>
      <c r="R7" s="18"/>
      <c r="S7" s="18"/>
      <c r="T7" s="18"/>
      <c r="U7" s="18"/>
      <c r="V7" s="18"/>
      <c r="W7" s="18"/>
      <c r="X7" s="18"/>
      <c r="Y7" s="18"/>
      <c r="Z7" s="17"/>
      <c r="AA7" s="18"/>
      <c r="AB7" s="18"/>
      <c r="AC7" s="614"/>
      <c r="AD7" s="614"/>
      <c r="AE7" s="614"/>
      <c r="AF7" s="614"/>
      <c r="AG7" s="614"/>
      <c r="AH7" s="614"/>
      <c r="AI7" s="614"/>
      <c r="AJ7" s="640"/>
      <c r="AK7" s="640"/>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14"/>
      <c r="AD8" s="614"/>
      <c r="AE8" s="614"/>
      <c r="AF8" s="614"/>
      <c r="AG8" s="614"/>
      <c r="AH8" s="614"/>
      <c r="AI8" s="614"/>
      <c r="AJ8" s="640"/>
      <c r="AK8" s="640"/>
    </row>
    <row r="9" spans="1:37" ht="18.75" customHeight="1">
      <c r="A9" s="18"/>
      <c r="B9" s="18"/>
      <c r="C9" s="18"/>
      <c r="D9" s="18"/>
      <c r="E9" s="18"/>
      <c r="F9" s="18"/>
      <c r="G9" s="18"/>
      <c r="H9" s="18"/>
      <c r="I9" s="18"/>
      <c r="J9" s="18"/>
      <c r="K9" s="18"/>
      <c r="L9" s="36" t="s">
        <v>1107</v>
      </c>
      <c r="M9" s="629">
        <f>'様式６号の４・Ａ－３'!M9:Q9</f>
        <v>0</v>
      </c>
      <c r="N9" s="629"/>
      <c r="O9" s="629"/>
      <c r="P9" s="629"/>
      <c r="Q9" s="629"/>
      <c r="R9" s="39"/>
      <c r="S9" s="39"/>
      <c r="T9" s="39"/>
      <c r="U9" s="39"/>
      <c r="V9" s="39"/>
      <c r="W9" s="39"/>
      <c r="X9" s="39"/>
      <c r="Y9" s="18"/>
      <c r="Z9" s="17"/>
      <c r="AA9" s="18"/>
      <c r="AB9" s="18"/>
      <c r="AC9" s="18"/>
      <c r="AE9" s="18"/>
      <c r="AF9" s="18"/>
      <c r="AG9" s="18"/>
      <c r="AH9" s="18"/>
      <c r="AI9" s="18"/>
      <c r="AJ9" s="640"/>
      <c r="AK9" s="640"/>
    </row>
    <row r="10" spans="1:37" ht="13.5" customHeight="1">
      <c r="A10" s="18"/>
      <c r="B10" s="18"/>
      <c r="C10" s="18"/>
      <c r="D10" s="18"/>
      <c r="E10" s="18"/>
      <c r="F10" s="18"/>
      <c r="G10" s="18" t="s">
        <v>1868</v>
      </c>
      <c r="H10" s="18"/>
      <c r="I10" s="609" t="s">
        <v>679</v>
      </c>
      <c r="J10" s="609"/>
      <c r="K10" s="609"/>
      <c r="L10" s="609"/>
      <c r="M10" s="641">
        <f>'様式６号の４・Ａ－３'!M10:X11</f>
        <v>0</v>
      </c>
      <c r="N10" s="641"/>
      <c r="O10" s="641"/>
      <c r="P10" s="641"/>
      <c r="Q10" s="641"/>
      <c r="R10" s="641"/>
      <c r="S10" s="641"/>
      <c r="T10" s="641"/>
      <c r="U10" s="641"/>
      <c r="V10" s="641"/>
      <c r="W10" s="641"/>
      <c r="X10" s="641"/>
      <c r="Y10" s="38"/>
      <c r="Z10" s="17"/>
      <c r="AA10" s="18"/>
      <c r="AB10" s="18"/>
      <c r="AC10" s="18"/>
      <c r="AE10" s="18"/>
      <c r="AF10" s="18"/>
      <c r="AG10" s="18"/>
      <c r="AH10" s="18"/>
      <c r="AI10" s="18"/>
      <c r="AJ10" s="640"/>
      <c r="AK10" s="640"/>
    </row>
    <row r="11" spans="1:37" ht="19.5" customHeight="1">
      <c r="A11" s="18"/>
      <c r="B11" s="18"/>
      <c r="C11" s="18"/>
      <c r="D11" s="18"/>
      <c r="E11" s="18"/>
      <c r="F11" s="18"/>
      <c r="G11" s="18"/>
      <c r="H11" s="18"/>
      <c r="I11" s="609"/>
      <c r="J11" s="609"/>
      <c r="K11" s="609"/>
      <c r="L11" s="609"/>
      <c r="M11" s="641"/>
      <c r="N11" s="641"/>
      <c r="O11" s="641"/>
      <c r="P11" s="641"/>
      <c r="Q11" s="641"/>
      <c r="R11" s="641"/>
      <c r="S11" s="641"/>
      <c r="T11" s="641"/>
      <c r="U11" s="641"/>
      <c r="V11" s="641"/>
      <c r="W11" s="641"/>
      <c r="X11" s="641"/>
      <c r="Y11" s="38"/>
      <c r="Z11" s="17"/>
      <c r="AA11" s="18"/>
      <c r="AB11" s="18"/>
      <c r="AC11" s="18"/>
      <c r="AE11" s="18"/>
      <c r="AF11" s="18"/>
      <c r="AG11" s="18"/>
      <c r="AH11" s="18"/>
      <c r="AI11" s="18"/>
      <c r="AJ11" s="640"/>
      <c r="AK11" s="640"/>
    </row>
    <row r="12" spans="1:37" ht="13.5" customHeight="1">
      <c r="A12" s="18"/>
      <c r="B12" s="18"/>
      <c r="C12" s="18"/>
      <c r="D12" s="18"/>
      <c r="E12" s="18"/>
      <c r="F12" s="18"/>
      <c r="G12" s="18"/>
      <c r="H12" s="18"/>
      <c r="I12" s="642" t="s">
        <v>1108</v>
      </c>
      <c r="J12" s="642"/>
      <c r="K12" s="642"/>
      <c r="L12" s="642"/>
      <c r="M12" s="643">
        <f>'様式６号の４・Ａ－３'!M12:X12</f>
        <v>0</v>
      </c>
      <c r="N12" s="643"/>
      <c r="O12" s="643"/>
      <c r="P12" s="643"/>
      <c r="Q12" s="643"/>
      <c r="R12" s="643"/>
      <c r="S12" s="643"/>
      <c r="T12" s="643"/>
      <c r="U12" s="643"/>
      <c r="V12" s="643"/>
      <c r="W12" s="643"/>
      <c r="X12" s="643"/>
      <c r="Y12" s="38"/>
      <c r="Z12" s="17"/>
      <c r="AA12" s="18"/>
      <c r="AB12" s="18"/>
      <c r="AC12" s="18"/>
      <c r="AE12" s="18"/>
      <c r="AF12" s="18"/>
      <c r="AG12" s="18"/>
      <c r="AH12" s="18"/>
      <c r="AI12" s="18"/>
      <c r="AJ12" s="640"/>
      <c r="AK12" s="640"/>
    </row>
    <row r="13" spans="1:37" ht="27" customHeight="1">
      <c r="A13" s="18"/>
      <c r="B13" s="18"/>
      <c r="C13" s="18"/>
      <c r="D13" s="18"/>
      <c r="E13" s="18"/>
      <c r="F13" s="18"/>
      <c r="G13" s="18"/>
      <c r="H13" s="18"/>
      <c r="I13" s="610" t="s">
        <v>335</v>
      </c>
      <c r="J13" s="610"/>
      <c r="K13" s="610"/>
      <c r="L13" s="610"/>
      <c r="M13" s="641">
        <f>'様式６号の４・Ａ－３'!M13:X13</f>
        <v>0</v>
      </c>
      <c r="N13" s="641"/>
      <c r="O13" s="641"/>
      <c r="P13" s="641"/>
      <c r="Q13" s="641"/>
      <c r="R13" s="641"/>
      <c r="S13" s="641"/>
      <c r="T13" s="641"/>
      <c r="U13" s="641"/>
      <c r="V13" s="641"/>
      <c r="W13" s="641"/>
      <c r="X13" s="641"/>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10" t="s">
        <v>681</v>
      </c>
      <c r="J14" s="610"/>
      <c r="K14" s="610"/>
      <c r="L14" s="610"/>
      <c r="M14" s="641">
        <f>'様式６号の４・Ａ－３'!M14:X14</f>
        <v>0</v>
      </c>
      <c r="N14" s="641"/>
      <c r="O14" s="641"/>
      <c r="P14" s="641"/>
      <c r="Q14" s="641"/>
      <c r="R14" s="641"/>
      <c r="S14" s="641"/>
      <c r="T14" s="641"/>
      <c r="U14" s="641"/>
      <c r="V14" s="641"/>
      <c r="W14" s="641"/>
      <c r="X14" s="641"/>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13" t="s">
        <v>1817</v>
      </c>
      <c r="J15" s="613"/>
      <c r="K15" s="613"/>
      <c r="L15" s="613"/>
      <c r="M15" s="613"/>
      <c r="N15" s="613"/>
      <c r="O15" s="613"/>
      <c r="P15" s="613"/>
      <c r="Q15" s="613"/>
      <c r="R15" s="613"/>
      <c r="S15" s="613"/>
      <c r="T15" s="613"/>
      <c r="U15" s="613"/>
      <c r="V15" s="613"/>
      <c r="W15" s="613"/>
      <c r="X15" s="61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545" t="s">
        <v>682</v>
      </c>
      <c r="J16" s="545"/>
      <c r="K16" s="545"/>
      <c r="L16" s="545"/>
      <c r="M16" s="641">
        <f>'様式６号の４・Ａ－３'!M15:X15</f>
        <v>0</v>
      </c>
      <c r="N16" s="641"/>
      <c r="O16" s="641"/>
      <c r="P16" s="641"/>
      <c r="Q16" s="641"/>
      <c r="R16" s="641"/>
      <c r="S16" s="641"/>
      <c r="T16" s="641"/>
      <c r="U16" s="641"/>
      <c r="V16" s="641"/>
      <c r="W16" s="641"/>
      <c r="X16" s="641"/>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532" t="s">
        <v>1109</v>
      </c>
      <c r="B18" s="532"/>
      <c r="C18" s="532"/>
      <c r="D18" s="532"/>
      <c r="E18" s="532"/>
      <c r="F18" s="532"/>
      <c r="G18" s="532"/>
      <c r="H18" s="532"/>
      <c r="I18" s="532"/>
      <c r="J18" s="532"/>
      <c r="K18" s="532"/>
      <c r="L18" s="532"/>
      <c r="M18" s="532"/>
      <c r="N18" s="532"/>
      <c r="O18" s="532"/>
      <c r="P18" s="532"/>
      <c r="Q18" s="532"/>
      <c r="R18" s="532"/>
      <c r="S18" s="532"/>
      <c r="T18" s="532"/>
      <c r="U18" s="532"/>
      <c r="V18" s="532"/>
      <c r="W18" s="532"/>
      <c r="X18" s="532"/>
      <c r="Y18" s="18"/>
      <c r="Z18" s="17"/>
      <c r="AA18" s="18"/>
      <c r="AB18" s="18"/>
      <c r="AC18" s="18"/>
      <c r="AD18" s="37"/>
      <c r="AE18" s="37"/>
      <c r="AF18" s="37"/>
      <c r="AG18" s="37"/>
      <c r="AH18" s="37"/>
      <c r="AI18" s="37"/>
      <c r="AJ18" s="37"/>
      <c r="AK18" s="37"/>
    </row>
    <row r="19" spans="1:37" ht="16.5" customHeight="1">
      <c r="A19" s="532" t="s">
        <v>1110</v>
      </c>
      <c r="B19" s="532"/>
      <c r="C19" s="532"/>
      <c r="D19" s="532"/>
      <c r="E19" s="532"/>
      <c r="F19" s="532"/>
      <c r="G19" s="532"/>
      <c r="H19" s="532"/>
      <c r="I19" s="532"/>
      <c r="J19" s="532"/>
      <c r="K19" s="532"/>
      <c r="L19" s="532"/>
      <c r="M19" s="532"/>
      <c r="N19" s="532"/>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292"/>
      <c r="B21" s="646" t="s">
        <v>1851</v>
      </c>
      <c r="C21" s="647"/>
      <c r="D21" s="647"/>
      <c r="E21" s="648"/>
      <c r="F21" s="649" t="s">
        <v>1852</v>
      </c>
      <c r="G21" s="649"/>
      <c r="H21" s="649"/>
      <c r="I21" s="649"/>
      <c r="J21" s="649"/>
      <c r="K21" s="649"/>
      <c r="L21" s="649"/>
      <c r="M21" s="645" t="s">
        <v>1111</v>
      </c>
      <c r="N21" s="645"/>
      <c r="O21" s="645"/>
      <c r="P21" s="645"/>
      <c r="Q21" s="645"/>
      <c r="R21" s="645"/>
      <c r="S21" s="645"/>
      <c r="T21" s="645" t="s">
        <v>1853</v>
      </c>
      <c r="U21" s="645"/>
      <c r="V21" s="645"/>
      <c r="W21" s="645"/>
      <c r="X21" s="645"/>
      <c r="Y21" s="255"/>
      <c r="Z21" s="19"/>
      <c r="AA21" s="18"/>
      <c r="AB21" s="24"/>
      <c r="AC21" s="24"/>
      <c r="AD21" s="37"/>
      <c r="AE21" s="37"/>
      <c r="AF21" s="37"/>
      <c r="AG21" s="37"/>
      <c r="AH21" s="37"/>
      <c r="AI21" s="37"/>
      <c r="AJ21" s="37"/>
      <c r="AK21" s="37"/>
    </row>
    <row r="22" spans="1:37" ht="63" customHeight="1">
      <c r="A22" s="293" t="s">
        <v>1112</v>
      </c>
      <c r="B22" s="644"/>
      <c r="C22" s="644"/>
      <c r="D22" s="644"/>
      <c r="E22" s="644"/>
      <c r="F22" s="644"/>
      <c r="G22" s="644"/>
      <c r="H22" s="644"/>
      <c r="I22" s="644"/>
      <c r="J22" s="644"/>
      <c r="K22" s="644"/>
      <c r="L22" s="644"/>
      <c r="M22" s="644"/>
      <c r="N22" s="644"/>
      <c r="O22" s="644"/>
      <c r="P22" s="644"/>
      <c r="Q22" s="644"/>
      <c r="R22" s="644"/>
      <c r="S22" s="644"/>
      <c r="T22" s="644" t="s">
        <v>1772</v>
      </c>
      <c r="U22" s="644"/>
      <c r="V22" s="644"/>
      <c r="W22" s="644"/>
      <c r="X22" s="644"/>
      <c r="Y22" s="18"/>
      <c r="Z22" s="17"/>
      <c r="AA22" s="18"/>
      <c r="AB22" s="18"/>
      <c r="AC22" s="18"/>
      <c r="AD22" s="37"/>
      <c r="AE22" s="37"/>
      <c r="AF22" s="37"/>
      <c r="AG22" s="37"/>
      <c r="AH22" s="37"/>
      <c r="AI22" s="37"/>
      <c r="AJ22" s="37"/>
      <c r="AK22" s="37"/>
    </row>
    <row r="23" spans="1:37" ht="63" customHeight="1">
      <c r="A23" s="293" t="s">
        <v>1113</v>
      </c>
      <c r="B23" s="644"/>
      <c r="C23" s="644"/>
      <c r="D23" s="644"/>
      <c r="E23" s="644"/>
      <c r="F23" s="644"/>
      <c r="G23" s="644"/>
      <c r="H23" s="644"/>
      <c r="I23" s="644"/>
      <c r="J23" s="644"/>
      <c r="K23" s="644"/>
      <c r="L23" s="644"/>
      <c r="M23" s="644"/>
      <c r="N23" s="644"/>
      <c r="O23" s="644"/>
      <c r="P23" s="644"/>
      <c r="Q23" s="644"/>
      <c r="R23" s="644"/>
      <c r="S23" s="644"/>
      <c r="T23" s="644" t="s">
        <v>1772</v>
      </c>
      <c r="U23" s="644"/>
      <c r="V23" s="644"/>
      <c r="W23" s="644"/>
      <c r="X23" s="644"/>
      <c r="Y23" s="18"/>
      <c r="Z23" s="17"/>
      <c r="AA23" s="18"/>
      <c r="AB23" s="18"/>
      <c r="AC23" s="18"/>
      <c r="AD23" s="18"/>
      <c r="AE23" s="18"/>
      <c r="AF23" s="18"/>
      <c r="AG23" s="18"/>
      <c r="AH23" s="18"/>
      <c r="AI23" s="18"/>
      <c r="AJ23" s="18"/>
      <c r="AK23" s="18"/>
    </row>
    <row r="24" spans="1:37" ht="32.25" customHeight="1">
      <c r="A24" s="294"/>
      <c r="B24" s="11"/>
      <c r="C24" s="287"/>
      <c r="D24" s="287"/>
      <c r="E24" s="287"/>
      <c r="F24" s="287"/>
      <c r="G24" s="287"/>
      <c r="H24" s="255"/>
      <c r="I24" s="295"/>
      <c r="J24" s="295"/>
      <c r="K24" s="295"/>
      <c r="L24" s="295"/>
      <c r="M24" s="295"/>
      <c r="N24" s="295"/>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294"/>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294"/>
      <c r="B26" s="296"/>
      <c r="C26" s="297"/>
      <c r="D26" s="297"/>
      <c r="E26" s="297"/>
      <c r="F26" s="297"/>
      <c r="G26" s="297"/>
      <c r="H26" s="296"/>
      <c r="I26" s="298"/>
      <c r="J26" s="296"/>
      <c r="K26" s="296"/>
      <c r="L26" s="296"/>
      <c r="M26" s="296"/>
      <c r="N26" s="296"/>
      <c r="O26" s="296"/>
      <c r="P26" s="296"/>
      <c r="Q26" s="296"/>
      <c r="R26" s="296"/>
      <c r="S26" s="296"/>
      <c r="T26" s="296"/>
      <c r="U26" s="296"/>
      <c r="V26" s="296"/>
      <c r="W26" s="296"/>
      <c r="X26" s="296"/>
      <c r="Y26" s="296"/>
      <c r="Z26" s="17"/>
      <c r="AA26" s="18"/>
      <c r="AB26" s="18"/>
      <c r="AC26" s="18"/>
      <c r="AD26" s="18"/>
      <c r="AE26" s="18"/>
      <c r="AF26" s="18"/>
      <c r="AG26" s="18"/>
      <c r="AH26" s="18"/>
      <c r="AI26" s="18"/>
      <c r="AJ26" s="18"/>
      <c r="AK26" s="18"/>
    </row>
    <row r="27" spans="1:37" ht="25.5" customHeight="1">
      <c r="A27" s="150"/>
      <c r="B27" s="288"/>
      <c r="C27" s="288"/>
      <c r="D27" s="288"/>
      <c r="E27" s="288"/>
      <c r="F27" s="288"/>
      <c r="G27" s="288"/>
      <c r="H27" s="2"/>
      <c r="I27" s="39"/>
      <c r="J27" s="39"/>
      <c r="K27" s="39"/>
      <c r="L27" s="39"/>
      <c r="M27" s="299"/>
      <c r="N27" s="299"/>
      <c r="O27" s="299"/>
      <c r="P27" s="299"/>
      <c r="Q27" s="299"/>
      <c r="R27" s="299"/>
      <c r="S27" s="299"/>
      <c r="T27" s="299"/>
      <c r="U27" s="299"/>
      <c r="V27" s="299"/>
      <c r="W27" s="299"/>
      <c r="X27" s="299"/>
      <c r="Y27" s="299"/>
      <c r="Z27" s="17"/>
      <c r="AA27" s="18"/>
      <c r="AB27" s="18"/>
      <c r="AC27" s="18"/>
      <c r="AD27" s="18"/>
      <c r="AE27" s="18"/>
      <c r="AF27" s="18"/>
      <c r="AG27" s="18"/>
      <c r="AH27" s="18"/>
      <c r="AI27" s="18"/>
      <c r="AJ27" s="18"/>
      <c r="AK27" s="18"/>
    </row>
    <row r="28" spans="1:37" ht="25.5" customHeight="1">
      <c r="A28" s="150"/>
      <c r="B28" s="288"/>
      <c r="C28" s="288"/>
      <c r="D28" s="288"/>
      <c r="E28" s="288"/>
      <c r="F28" s="288"/>
      <c r="G28" s="288"/>
      <c r="H28" s="2"/>
      <c r="I28" s="39"/>
      <c r="J28" s="39"/>
      <c r="K28" s="39"/>
      <c r="L28" s="39"/>
      <c r="M28" s="299"/>
      <c r="N28" s="299"/>
      <c r="O28" s="299"/>
      <c r="P28" s="299"/>
      <c r="Q28" s="299"/>
      <c r="R28" s="299"/>
      <c r="S28" s="299"/>
      <c r="T28" s="299"/>
      <c r="U28" s="299"/>
      <c r="V28" s="299"/>
      <c r="W28" s="299"/>
      <c r="X28" s="299"/>
      <c r="Y28" s="299"/>
      <c r="Z28" s="17"/>
      <c r="AA28" s="18"/>
      <c r="AB28" s="18"/>
      <c r="AC28" s="18"/>
      <c r="AD28" s="18"/>
      <c r="AE28" s="18"/>
      <c r="AF28" s="18"/>
      <c r="AG28" s="18"/>
      <c r="AH28" s="18"/>
      <c r="AI28" s="18"/>
      <c r="AJ28" s="18"/>
      <c r="AK28" s="18"/>
    </row>
    <row r="29" spans="1:37" ht="25.5" customHeight="1">
      <c r="A29" s="150"/>
      <c r="B29" s="288"/>
      <c r="C29" s="288"/>
      <c r="D29" s="288"/>
      <c r="E29" s="288"/>
      <c r="F29" s="288"/>
      <c r="G29" s="288"/>
      <c r="H29" s="2"/>
      <c r="I29" s="39"/>
      <c r="J29" s="39"/>
      <c r="K29" s="39"/>
      <c r="L29" s="39"/>
      <c r="M29" s="299"/>
      <c r="N29" s="299"/>
      <c r="O29" s="299"/>
      <c r="P29" s="299"/>
      <c r="Q29" s="299"/>
      <c r="R29" s="299"/>
      <c r="S29" s="299"/>
      <c r="T29" s="299"/>
      <c r="U29" s="299"/>
      <c r="V29" s="299"/>
      <c r="W29" s="299"/>
      <c r="X29" s="299"/>
      <c r="Y29" s="299"/>
      <c r="Z29" s="17"/>
      <c r="AA29" s="18"/>
      <c r="AB29" s="18"/>
      <c r="AC29" s="18"/>
      <c r="AD29" s="18"/>
      <c r="AE29" s="18"/>
      <c r="AF29" s="18"/>
      <c r="AG29" s="18"/>
      <c r="AH29" s="18"/>
      <c r="AI29" s="18"/>
      <c r="AJ29" s="18"/>
      <c r="AK29" s="18"/>
    </row>
    <row r="30" spans="1:37" ht="25.5" customHeight="1">
      <c r="A30" s="150"/>
      <c r="B30" s="288"/>
      <c r="C30" s="288"/>
      <c r="D30" s="288"/>
      <c r="E30" s="288"/>
      <c r="F30" s="288"/>
      <c r="G30" s="288"/>
      <c r="H30" s="2"/>
      <c r="I30" s="39"/>
      <c r="J30" s="39"/>
      <c r="K30" s="39"/>
      <c r="L30" s="39"/>
      <c r="M30" s="299"/>
      <c r="N30" s="299"/>
      <c r="O30" s="299"/>
      <c r="P30" s="299"/>
      <c r="Q30" s="299"/>
      <c r="R30" s="299"/>
      <c r="S30" s="299"/>
      <c r="T30" s="299"/>
      <c r="U30" s="299"/>
      <c r="V30" s="299"/>
      <c r="W30" s="299"/>
      <c r="X30" s="299"/>
      <c r="Y30" s="299"/>
      <c r="Z30" s="17"/>
      <c r="AA30" s="18"/>
      <c r="AB30" s="18"/>
      <c r="AC30" s="18"/>
      <c r="AD30" s="18"/>
      <c r="AE30" s="18"/>
      <c r="AF30" s="18"/>
      <c r="AG30" s="18"/>
      <c r="AH30" s="18"/>
      <c r="AI30" s="18"/>
      <c r="AJ30" s="18"/>
      <c r="AK30" s="18"/>
    </row>
    <row r="31" spans="1:37" ht="25.5" customHeight="1">
      <c r="A31" s="150"/>
      <c r="B31" s="288"/>
      <c r="C31" s="288"/>
      <c r="D31" s="288"/>
      <c r="E31" s="288"/>
      <c r="F31" s="288"/>
      <c r="G31" s="288"/>
      <c r="H31" s="2"/>
      <c r="I31" s="39"/>
      <c r="J31" s="39"/>
      <c r="K31" s="39"/>
      <c r="L31" s="39"/>
      <c r="M31" s="299"/>
      <c r="N31" s="299"/>
      <c r="O31" s="299"/>
      <c r="P31" s="299"/>
      <c r="Q31" s="299"/>
      <c r="R31" s="299"/>
      <c r="S31" s="299"/>
      <c r="T31" s="299"/>
      <c r="U31" s="299"/>
      <c r="V31" s="299"/>
      <c r="W31" s="299"/>
      <c r="X31" s="299"/>
      <c r="Y31" s="299"/>
      <c r="Z31" s="17"/>
      <c r="AA31" s="18"/>
      <c r="AB31" s="18"/>
      <c r="AC31" s="18"/>
      <c r="AD31" s="18"/>
      <c r="AE31" s="18"/>
      <c r="AF31" s="18"/>
      <c r="AG31" s="18"/>
      <c r="AH31" s="18"/>
      <c r="AI31" s="18"/>
      <c r="AJ31" s="18"/>
      <c r="AK31" s="18"/>
    </row>
    <row r="32" spans="1:37" ht="40.5" customHeight="1">
      <c r="A32" s="18"/>
      <c r="B32" s="287"/>
      <c r="C32" s="287"/>
      <c r="D32" s="287"/>
      <c r="E32" s="287"/>
      <c r="F32" s="287"/>
      <c r="G32" s="287"/>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0"/>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9"/>
  <sheetViews>
    <sheetView zoomScaleNormal="100" zoomScaleSheetLayoutView="100" workbookViewId="0">
      <selection activeCell="F4" sqref="F4"/>
    </sheetView>
  </sheetViews>
  <sheetFormatPr defaultColWidth="9" defaultRowHeight="12"/>
  <cols>
    <col min="1" max="1" width="3.26953125" style="1" customWidth="1"/>
    <col min="2" max="2" width="1.7265625" style="1" customWidth="1"/>
    <col min="3" max="3" width="7.6328125" style="1" customWidth="1"/>
    <col min="4" max="4" width="6.453125" style="1" customWidth="1"/>
    <col min="5" max="9" width="15.08984375" style="1" customWidth="1"/>
    <col min="10" max="54" width="15.6328125" style="1" customWidth="1"/>
    <col min="55" max="55" width="8.08984375" style="1" hidden="1" customWidth="1"/>
    <col min="56" max="16384" width="9" style="1"/>
  </cols>
  <sheetData>
    <row r="1" spans="1:54" ht="17.25" customHeight="1" thickBot="1">
      <c r="I1" s="146" t="s">
        <v>939</v>
      </c>
      <c r="J1" s="376"/>
      <c r="K1" s="376"/>
      <c r="L1" s="376"/>
      <c r="N1" s="146" t="s">
        <v>939</v>
      </c>
      <c r="O1" s="376"/>
      <c r="P1" s="376"/>
      <c r="S1" s="146" t="s">
        <v>939</v>
      </c>
      <c r="X1" s="146" t="s">
        <v>939</v>
      </c>
      <c r="AA1" s="146"/>
      <c r="AC1" s="146" t="s">
        <v>939</v>
      </c>
      <c r="AF1" s="146"/>
      <c r="AH1" s="146" t="s">
        <v>939</v>
      </c>
      <c r="AK1" s="146"/>
      <c r="AM1" s="146" t="s">
        <v>939</v>
      </c>
      <c r="AP1" s="146"/>
      <c r="AR1" s="146" t="s">
        <v>939</v>
      </c>
      <c r="AU1" s="146"/>
      <c r="AW1" s="146" t="s">
        <v>939</v>
      </c>
      <c r="AZ1" s="146"/>
      <c r="BB1" s="146" t="s">
        <v>939</v>
      </c>
    </row>
    <row r="2" spans="1:54" ht="17.25" customHeight="1">
      <c r="C2" s="336"/>
      <c r="D2" s="684" t="s">
        <v>695</v>
      </c>
      <c r="E2" s="685"/>
      <c r="F2" s="681">
        <f>'様式６号の４・Ａ－３'!$M$13</f>
        <v>0</v>
      </c>
      <c r="G2" s="681"/>
      <c r="H2" s="681"/>
      <c r="I2" s="682"/>
      <c r="J2" s="376"/>
      <c r="K2" s="376"/>
      <c r="L2" s="376"/>
      <c r="M2" s="674" t="str">
        <f>"【"&amp;別紙１!$F$2&amp;"】"</f>
        <v>【0】</v>
      </c>
      <c r="N2" s="674"/>
      <c r="O2" s="376"/>
      <c r="P2" s="376"/>
      <c r="R2" s="674" t="str">
        <f>"【"&amp;別紙１!$F$2&amp;"】"</f>
        <v>【0】</v>
      </c>
      <c r="S2" s="683"/>
      <c r="W2" s="674" t="str">
        <f>"【"&amp;別紙１!$F$2&amp;"】"</f>
        <v>【0】</v>
      </c>
      <c r="X2" s="674"/>
      <c r="Y2" s="161"/>
      <c r="Z2" s="162"/>
      <c r="AA2" s="162"/>
      <c r="AB2" s="674" t="str">
        <f>"【"&amp;別紙１!$F$2&amp;"】"</f>
        <v>【0】</v>
      </c>
      <c r="AC2" s="674"/>
      <c r="AD2" s="161"/>
      <c r="AE2" s="162"/>
      <c r="AF2" s="162"/>
      <c r="AG2" s="674" t="str">
        <f>"【"&amp;別紙１!$F$2&amp;"】"</f>
        <v>【0】</v>
      </c>
      <c r="AH2" s="674"/>
      <c r="AI2" s="161"/>
      <c r="AJ2" s="162"/>
      <c r="AK2" s="162"/>
      <c r="AL2" s="674" t="str">
        <f>"【"&amp;別紙１!$F$2&amp;"】"</f>
        <v>【0】</v>
      </c>
      <c r="AM2" s="674"/>
      <c r="AN2" s="161"/>
      <c r="AO2" s="162"/>
      <c r="AP2" s="162"/>
      <c r="AQ2" s="674" t="str">
        <f>"【"&amp;別紙１!$F$2&amp;"】"</f>
        <v>【0】</v>
      </c>
      <c r="AR2" s="674"/>
      <c r="AS2" s="161"/>
      <c r="AT2" s="162"/>
      <c r="AU2" s="162"/>
      <c r="AV2" s="674" t="str">
        <f>"【"&amp;別紙１!$F$2&amp;"】"</f>
        <v>【0】</v>
      </c>
      <c r="AW2" s="674"/>
      <c r="AX2" s="161"/>
      <c r="AY2" s="162"/>
      <c r="AZ2" s="162"/>
      <c r="BA2" s="674" t="str">
        <f>"【"&amp;別紙１!$F$2&amp;"】"</f>
        <v>【0】</v>
      </c>
      <c r="BB2" s="674"/>
    </row>
    <row r="3" spans="1:54" ht="17.25" customHeight="1">
      <c r="A3" s="159"/>
      <c r="B3" s="159"/>
      <c r="C3" s="336"/>
      <c r="D3" s="686" t="s">
        <v>694</v>
      </c>
      <c r="E3" s="526"/>
      <c r="F3" s="677" t="str">
        <f>'様式６号の４・Ａ－３'!I23</f>
        <v/>
      </c>
      <c r="G3" s="677"/>
      <c r="H3" s="677"/>
      <c r="I3" s="678"/>
      <c r="J3" s="377"/>
      <c r="K3" s="378"/>
      <c r="L3" s="378"/>
      <c r="M3" s="378"/>
      <c r="N3" s="378"/>
      <c r="O3" s="378"/>
      <c r="P3" s="376"/>
    </row>
    <row r="4" spans="1:54" ht="17.25" customHeight="1">
      <c r="A4" s="159"/>
      <c r="B4" s="159"/>
      <c r="C4" s="336"/>
      <c r="D4" s="686" t="s">
        <v>1775</v>
      </c>
      <c r="E4" s="526"/>
      <c r="F4" s="224"/>
      <c r="G4" s="469" t="s">
        <v>1778</v>
      </c>
      <c r="H4" s="224"/>
      <c r="I4" s="225" t="s">
        <v>323</v>
      </c>
      <c r="J4" s="377"/>
      <c r="K4" s="378"/>
      <c r="L4" s="378"/>
      <c r="M4" s="378"/>
      <c r="N4" s="378"/>
      <c r="O4" s="378"/>
      <c r="P4" s="376"/>
    </row>
    <row r="5" spans="1:54" ht="17.25" customHeight="1" thickBot="1">
      <c r="A5" s="159"/>
      <c r="B5" s="159"/>
      <c r="C5" s="336"/>
      <c r="D5" s="687" t="s">
        <v>1776</v>
      </c>
      <c r="E5" s="688"/>
      <c r="F5" s="323" t="str">
        <f>様式１０号!H20</f>
        <v>令和６</v>
      </c>
      <c r="G5" s="227" t="s">
        <v>323</v>
      </c>
      <c r="H5" s="227"/>
      <c r="I5" s="226"/>
      <c r="J5" s="377"/>
      <c r="K5" s="378"/>
      <c r="L5" s="378"/>
      <c r="M5" s="378"/>
      <c r="N5" s="378"/>
      <c r="O5" s="378"/>
      <c r="P5" s="376"/>
    </row>
    <row r="6" spans="1:54" ht="17.25" customHeight="1">
      <c r="A6" s="159"/>
      <c r="B6" s="159"/>
      <c r="C6" s="159"/>
      <c r="E6" s="689" t="e">
        <f>IF(OR(Y38&lt;Y36,Y38&gt;Y37),"報告対象年度が計画の期間外となっています","")</f>
        <v>#N/A</v>
      </c>
      <c r="F6" s="689"/>
      <c r="G6" s="689"/>
      <c r="H6" s="689"/>
      <c r="I6" s="689"/>
      <c r="J6" s="322"/>
      <c r="K6" s="322"/>
      <c r="L6" s="322"/>
      <c r="M6" s="322"/>
      <c r="N6" s="322"/>
      <c r="O6" s="322"/>
      <c r="P6" s="322"/>
      <c r="Q6" s="322"/>
      <c r="R6" s="322"/>
      <c r="S6" s="322"/>
      <c r="T6" s="322"/>
      <c r="U6" s="322"/>
    </row>
    <row r="7" spans="1:54" ht="17.25" customHeight="1" thickBot="1">
      <c r="A7" s="679" t="s">
        <v>300</v>
      </c>
      <c r="B7" s="679"/>
      <c r="C7" s="679"/>
      <c r="D7" s="679"/>
      <c r="E7" s="679"/>
      <c r="F7" s="679"/>
      <c r="G7" s="680" t="s">
        <v>1890</v>
      </c>
      <c r="H7" s="680"/>
      <c r="I7" s="16" t="s">
        <v>396</v>
      </c>
    </row>
    <row r="8" spans="1:54" ht="17.149999999999999" customHeight="1" thickBot="1">
      <c r="A8" s="662" t="s">
        <v>53</v>
      </c>
      <c r="B8" s="663"/>
      <c r="C8" s="664"/>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row>
    <row r="9" spans="1:54" s="164" customFormat="1" ht="34.5" customHeight="1">
      <c r="A9" s="669" t="s">
        <v>171</v>
      </c>
      <c r="B9" s="670"/>
      <c r="C9" s="671"/>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row>
    <row r="10" spans="1:54" ht="60" customHeight="1" thickBot="1">
      <c r="A10" s="659" t="s">
        <v>172</v>
      </c>
      <c r="B10" s="660"/>
      <c r="C10" s="661"/>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row>
    <row r="11" spans="1:54" ht="20.25" customHeight="1" thickBot="1">
      <c r="A11" s="667" t="s">
        <v>173</v>
      </c>
      <c r="B11" s="668"/>
      <c r="C11" s="465"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row>
    <row r="12" spans="1:54" ht="24.65" customHeight="1">
      <c r="A12" s="653" t="s">
        <v>1885</v>
      </c>
      <c r="B12" s="654"/>
      <c r="C12" s="391" t="s">
        <v>186</v>
      </c>
      <c r="D12" s="280" t="str">
        <f t="shared" ref="D12:D34" si="0">IF(SUM(E12:BB12)=0,"",SUM(E12:BB12))</f>
        <v/>
      </c>
      <c r="E12" s="116" t="str">
        <f t="shared" ref="E12:AJ12" si="1">IF($B$89=0,"",IF(SUMIF($A$39:$A$88,E$8,$B$39:$B$88)=0,"",SUMIF($A$39:$A$88,E$8,$B$39:$B$88)))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B12" si="2">IF($B$89=0,"",IF(SUMIF($A$39:$A$88,AK$8,$B$39:$B$88)=0,"",SUMIF($A$39:$A$88,AK$8,$B$39:$B$88)))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row>
    <row r="13" spans="1:54" ht="24.65" customHeight="1">
      <c r="A13" s="655"/>
      <c r="B13" s="656"/>
      <c r="C13" s="392" t="s">
        <v>187</v>
      </c>
      <c r="D13" s="281" t="str">
        <f t="shared" si="0"/>
        <v/>
      </c>
      <c r="E13" s="118" t="str">
        <f t="shared" ref="E13:AJ13" si="3">IF($C$89=0,"",IF(SUMIF($A$39:$A$88,E$8,$C$39:$C$88)=0,"",SUMIF($A$39:$A$88,E$8,$C$39:$C$88)))</f>
        <v/>
      </c>
      <c r="F13" s="119" t="str">
        <f t="shared" si="3"/>
        <v/>
      </c>
      <c r="G13" s="119" t="str">
        <f t="shared" si="3"/>
        <v/>
      </c>
      <c r="H13" s="119" t="str">
        <f t="shared" si="3"/>
        <v/>
      </c>
      <c r="I13" s="119" t="str">
        <f t="shared" si="3"/>
        <v/>
      </c>
      <c r="J13" s="120" t="str">
        <f t="shared" si="3"/>
        <v/>
      </c>
      <c r="K13" s="119" t="str">
        <f t="shared" si="3"/>
        <v/>
      </c>
      <c r="L13" s="119" t="str">
        <f t="shared" si="3"/>
        <v/>
      </c>
      <c r="M13" s="119" t="str">
        <f t="shared" si="3"/>
        <v/>
      </c>
      <c r="N13" s="119" t="str">
        <f t="shared" si="3"/>
        <v/>
      </c>
      <c r="O13" s="120" t="str">
        <f t="shared" si="3"/>
        <v/>
      </c>
      <c r="P13" s="119" t="str">
        <f t="shared" si="3"/>
        <v/>
      </c>
      <c r="Q13" s="119" t="str">
        <f t="shared" si="3"/>
        <v/>
      </c>
      <c r="R13" s="119" t="str">
        <f t="shared" si="3"/>
        <v/>
      </c>
      <c r="S13" s="119" t="str">
        <f t="shared" si="3"/>
        <v/>
      </c>
      <c r="T13" s="120" t="str">
        <f t="shared" si="3"/>
        <v/>
      </c>
      <c r="U13" s="119" t="str">
        <f t="shared" si="3"/>
        <v/>
      </c>
      <c r="V13" s="119" t="str">
        <f t="shared" si="3"/>
        <v/>
      </c>
      <c r="W13" s="119" t="str">
        <f t="shared" si="3"/>
        <v/>
      </c>
      <c r="X13" s="119" t="str">
        <f t="shared" si="3"/>
        <v/>
      </c>
      <c r="Y13" s="119" t="str">
        <f t="shared" si="3"/>
        <v/>
      </c>
      <c r="Z13" s="119" t="str">
        <f t="shared" si="3"/>
        <v/>
      </c>
      <c r="AA13" s="119" t="str">
        <f t="shared" si="3"/>
        <v/>
      </c>
      <c r="AB13" s="119" t="str">
        <f t="shared" si="3"/>
        <v/>
      </c>
      <c r="AC13" s="119" t="str">
        <f t="shared" si="3"/>
        <v/>
      </c>
      <c r="AD13" s="119" t="str">
        <f t="shared" si="3"/>
        <v/>
      </c>
      <c r="AE13" s="119" t="str">
        <f t="shared" si="3"/>
        <v/>
      </c>
      <c r="AF13" s="119" t="str">
        <f t="shared" si="3"/>
        <v/>
      </c>
      <c r="AG13" s="119" t="str">
        <f t="shared" si="3"/>
        <v/>
      </c>
      <c r="AH13" s="119" t="str">
        <f t="shared" si="3"/>
        <v/>
      </c>
      <c r="AI13" s="119" t="str">
        <f t="shared" si="3"/>
        <v/>
      </c>
      <c r="AJ13" s="119" t="str">
        <f t="shared" si="3"/>
        <v/>
      </c>
      <c r="AK13" s="119" t="str">
        <f t="shared" ref="AK13:BB13" si="4">IF($C$89=0,"",IF(SUMIF($A$39:$A$88,AK$8,$C$39:$C$88)=0,"",SUMIF($A$39:$A$88,AK$8,$C$39:$C$88)))</f>
        <v/>
      </c>
      <c r="AL13" s="119" t="str">
        <f t="shared" si="4"/>
        <v/>
      </c>
      <c r="AM13" s="119" t="str">
        <f t="shared" si="4"/>
        <v/>
      </c>
      <c r="AN13" s="119" t="str">
        <f t="shared" si="4"/>
        <v/>
      </c>
      <c r="AO13" s="119" t="str">
        <f t="shared" si="4"/>
        <v/>
      </c>
      <c r="AP13" s="119" t="str">
        <f t="shared" si="4"/>
        <v/>
      </c>
      <c r="AQ13" s="119" t="str">
        <f t="shared" si="4"/>
        <v/>
      </c>
      <c r="AR13" s="119" t="str">
        <f t="shared" si="4"/>
        <v/>
      </c>
      <c r="AS13" s="119" t="str">
        <f t="shared" si="4"/>
        <v/>
      </c>
      <c r="AT13" s="119" t="str">
        <f t="shared" si="4"/>
        <v/>
      </c>
      <c r="AU13" s="119" t="str">
        <f t="shared" si="4"/>
        <v/>
      </c>
      <c r="AV13" s="119" t="str">
        <f t="shared" si="4"/>
        <v/>
      </c>
      <c r="AW13" s="119" t="str">
        <f t="shared" si="4"/>
        <v/>
      </c>
      <c r="AX13" s="119" t="str">
        <f t="shared" si="4"/>
        <v/>
      </c>
      <c r="AY13" s="119" t="str">
        <f t="shared" si="4"/>
        <v/>
      </c>
      <c r="AZ13" s="119" t="str">
        <f t="shared" si="4"/>
        <v/>
      </c>
      <c r="BA13" s="119" t="str">
        <f t="shared" si="4"/>
        <v/>
      </c>
      <c r="BB13" s="119" t="str">
        <f t="shared" si="4"/>
        <v/>
      </c>
    </row>
    <row r="14" spans="1:54" ht="24.65" customHeight="1">
      <c r="A14" s="655"/>
      <c r="B14" s="656"/>
      <c r="C14" s="392" t="s">
        <v>188</v>
      </c>
      <c r="D14" s="281" t="str">
        <f t="shared" si="0"/>
        <v/>
      </c>
      <c r="E14" s="118" t="str">
        <f t="shared" ref="E14:AJ14" si="5">IF($D$89=0,"",IF(SUMIF($A$39:$A$88,E$8,$D$39:$D$88)=0,"",SUMIF($A$39:$A$88,E$8,$D$39:$D$88)))</f>
        <v/>
      </c>
      <c r="F14" s="119" t="str">
        <f t="shared" si="5"/>
        <v/>
      </c>
      <c r="G14" s="119" t="str">
        <f t="shared" si="5"/>
        <v/>
      </c>
      <c r="H14" s="119" t="str">
        <f t="shared" si="5"/>
        <v/>
      </c>
      <c r="I14" s="119" t="str">
        <f t="shared" si="5"/>
        <v/>
      </c>
      <c r="J14" s="120" t="str">
        <f t="shared" si="5"/>
        <v/>
      </c>
      <c r="K14" s="119" t="str">
        <f t="shared" si="5"/>
        <v/>
      </c>
      <c r="L14" s="119" t="str">
        <f t="shared" si="5"/>
        <v/>
      </c>
      <c r="M14" s="119" t="str">
        <f t="shared" si="5"/>
        <v/>
      </c>
      <c r="N14" s="119" t="str">
        <f t="shared" si="5"/>
        <v/>
      </c>
      <c r="O14" s="120" t="str">
        <f t="shared" si="5"/>
        <v/>
      </c>
      <c r="P14" s="119" t="str">
        <f t="shared" si="5"/>
        <v/>
      </c>
      <c r="Q14" s="119" t="str">
        <f t="shared" si="5"/>
        <v/>
      </c>
      <c r="R14" s="119" t="str">
        <f t="shared" si="5"/>
        <v/>
      </c>
      <c r="S14" s="119" t="str">
        <f t="shared" si="5"/>
        <v/>
      </c>
      <c r="T14" s="120" t="str">
        <f t="shared" si="5"/>
        <v/>
      </c>
      <c r="U14" s="119" t="str">
        <f t="shared" si="5"/>
        <v/>
      </c>
      <c r="V14" s="119" t="str">
        <f t="shared" si="5"/>
        <v/>
      </c>
      <c r="W14" s="119" t="str">
        <f t="shared" si="5"/>
        <v/>
      </c>
      <c r="X14" s="119" t="str">
        <f t="shared" si="5"/>
        <v/>
      </c>
      <c r="Y14" s="119" t="str">
        <f t="shared" si="5"/>
        <v/>
      </c>
      <c r="Z14" s="119" t="str">
        <f t="shared" si="5"/>
        <v/>
      </c>
      <c r="AA14" s="119" t="str">
        <f t="shared" si="5"/>
        <v/>
      </c>
      <c r="AB14" s="119" t="str">
        <f t="shared" si="5"/>
        <v/>
      </c>
      <c r="AC14" s="119" t="str">
        <f t="shared" si="5"/>
        <v/>
      </c>
      <c r="AD14" s="119" t="str">
        <f t="shared" si="5"/>
        <v/>
      </c>
      <c r="AE14" s="119" t="str">
        <f t="shared" si="5"/>
        <v/>
      </c>
      <c r="AF14" s="119" t="str">
        <f t="shared" si="5"/>
        <v/>
      </c>
      <c r="AG14" s="119" t="str">
        <f t="shared" si="5"/>
        <v/>
      </c>
      <c r="AH14" s="119" t="str">
        <f t="shared" si="5"/>
        <v/>
      </c>
      <c r="AI14" s="119" t="str">
        <f t="shared" si="5"/>
        <v/>
      </c>
      <c r="AJ14" s="119" t="str">
        <f t="shared" si="5"/>
        <v/>
      </c>
      <c r="AK14" s="119" t="str">
        <f t="shared" ref="AK14:BB14" si="6">IF($D$89=0,"",IF(SUMIF($A$39:$A$88,AK$8,$D$39:$D$88)=0,"",SUMIF($A$39:$A$88,AK$8,$D$39:$D$88)))</f>
        <v/>
      </c>
      <c r="AL14" s="119" t="str">
        <f t="shared" si="6"/>
        <v/>
      </c>
      <c r="AM14" s="119" t="str">
        <f t="shared" si="6"/>
        <v/>
      </c>
      <c r="AN14" s="119" t="str">
        <f t="shared" si="6"/>
        <v/>
      </c>
      <c r="AO14" s="119" t="str">
        <f t="shared" si="6"/>
        <v/>
      </c>
      <c r="AP14" s="119" t="str">
        <f t="shared" si="6"/>
        <v/>
      </c>
      <c r="AQ14" s="119" t="str">
        <f t="shared" si="6"/>
        <v/>
      </c>
      <c r="AR14" s="119" t="str">
        <f t="shared" si="6"/>
        <v/>
      </c>
      <c r="AS14" s="119" t="str">
        <f t="shared" si="6"/>
        <v/>
      </c>
      <c r="AT14" s="119" t="str">
        <f t="shared" si="6"/>
        <v/>
      </c>
      <c r="AU14" s="119" t="str">
        <f t="shared" si="6"/>
        <v/>
      </c>
      <c r="AV14" s="119" t="str">
        <f t="shared" si="6"/>
        <v/>
      </c>
      <c r="AW14" s="119" t="str">
        <f t="shared" si="6"/>
        <v/>
      </c>
      <c r="AX14" s="119" t="str">
        <f t="shared" si="6"/>
        <v/>
      </c>
      <c r="AY14" s="119" t="str">
        <f t="shared" si="6"/>
        <v/>
      </c>
      <c r="AZ14" s="119" t="str">
        <f t="shared" si="6"/>
        <v/>
      </c>
      <c r="BA14" s="119" t="str">
        <f t="shared" si="6"/>
        <v/>
      </c>
      <c r="BB14" s="119" t="str">
        <f t="shared" si="6"/>
        <v/>
      </c>
    </row>
    <row r="15" spans="1:54" ht="24.65" customHeight="1" thickBot="1">
      <c r="A15" s="657"/>
      <c r="B15" s="658"/>
      <c r="C15" s="392" t="s">
        <v>189</v>
      </c>
      <c r="D15" s="282" t="str">
        <f t="shared" si="0"/>
        <v/>
      </c>
      <c r="E15" s="118" t="str">
        <f t="shared" ref="E15:AJ15" si="7">IF($E$89=0,"",IF(SUMIF($A$39:$A$88,E$8,$E$39:$E$88)=0,"",SUMIF($A$39:$A$88,E$8,$E$39:$E$88)))</f>
        <v/>
      </c>
      <c r="F15" s="119" t="str">
        <f t="shared" si="7"/>
        <v/>
      </c>
      <c r="G15" s="119" t="str">
        <f t="shared" si="7"/>
        <v/>
      </c>
      <c r="H15" s="119" t="str">
        <f t="shared" si="7"/>
        <v/>
      </c>
      <c r="I15" s="119" t="str">
        <f t="shared" si="7"/>
        <v/>
      </c>
      <c r="J15" s="120" t="str">
        <f t="shared" si="7"/>
        <v/>
      </c>
      <c r="K15" s="119" t="str">
        <f t="shared" si="7"/>
        <v/>
      </c>
      <c r="L15" s="119" t="str">
        <f t="shared" si="7"/>
        <v/>
      </c>
      <c r="M15" s="119" t="str">
        <f t="shared" si="7"/>
        <v/>
      </c>
      <c r="N15" s="119" t="str">
        <f t="shared" si="7"/>
        <v/>
      </c>
      <c r="O15" s="120" t="str">
        <f t="shared" si="7"/>
        <v/>
      </c>
      <c r="P15" s="119" t="str">
        <f t="shared" si="7"/>
        <v/>
      </c>
      <c r="Q15" s="119" t="str">
        <f t="shared" si="7"/>
        <v/>
      </c>
      <c r="R15" s="119" t="str">
        <f t="shared" si="7"/>
        <v/>
      </c>
      <c r="S15" s="119" t="str">
        <f t="shared" si="7"/>
        <v/>
      </c>
      <c r="T15" s="120" t="str">
        <f t="shared" si="7"/>
        <v/>
      </c>
      <c r="U15" s="119" t="str">
        <f t="shared" si="7"/>
        <v/>
      </c>
      <c r="V15" s="119" t="str">
        <f t="shared" si="7"/>
        <v/>
      </c>
      <c r="W15" s="119" t="str">
        <f t="shared" si="7"/>
        <v/>
      </c>
      <c r="X15" s="119" t="str">
        <f t="shared" si="7"/>
        <v/>
      </c>
      <c r="Y15" s="119" t="str">
        <f t="shared" si="7"/>
        <v/>
      </c>
      <c r="Z15" s="119" t="str">
        <f t="shared" si="7"/>
        <v/>
      </c>
      <c r="AA15" s="119" t="str">
        <f t="shared" si="7"/>
        <v/>
      </c>
      <c r="AB15" s="119" t="str">
        <f t="shared" si="7"/>
        <v/>
      </c>
      <c r="AC15" s="119" t="str">
        <f t="shared" si="7"/>
        <v/>
      </c>
      <c r="AD15" s="119" t="str">
        <f t="shared" si="7"/>
        <v/>
      </c>
      <c r="AE15" s="119" t="str">
        <f t="shared" si="7"/>
        <v/>
      </c>
      <c r="AF15" s="119" t="str">
        <f t="shared" si="7"/>
        <v/>
      </c>
      <c r="AG15" s="119" t="str">
        <f t="shared" si="7"/>
        <v/>
      </c>
      <c r="AH15" s="119" t="str">
        <f t="shared" si="7"/>
        <v/>
      </c>
      <c r="AI15" s="119" t="str">
        <f t="shared" si="7"/>
        <v/>
      </c>
      <c r="AJ15" s="119" t="str">
        <f t="shared" si="7"/>
        <v/>
      </c>
      <c r="AK15" s="119" t="str">
        <f t="shared" ref="AK15:BB15" si="8">IF($E$89=0,"",IF(SUMIF($A$39:$A$88,AK$8,$E$39:$E$88)=0,"",SUMIF($A$39:$A$88,AK$8,$E$39:$E$88)))</f>
        <v/>
      </c>
      <c r="AL15" s="119" t="str">
        <f t="shared" si="8"/>
        <v/>
      </c>
      <c r="AM15" s="119" t="str">
        <f t="shared" si="8"/>
        <v/>
      </c>
      <c r="AN15" s="119" t="str">
        <f t="shared" si="8"/>
        <v/>
      </c>
      <c r="AO15" s="119" t="str">
        <f t="shared" si="8"/>
        <v/>
      </c>
      <c r="AP15" s="119" t="str">
        <f t="shared" si="8"/>
        <v/>
      </c>
      <c r="AQ15" s="119" t="str">
        <f t="shared" si="8"/>
        <v/>
      </c>
      <c r="AR15" s="119" t="str">
        <f t="shared" si="8"/>
        <v/>
      </c>
      <c r="AS15" s="119" t="str">
        <f t="shared" si="8"/>
        <v/>
      </c>
      <c r="AT15" s="119" t="str">
        <f t="shared" si="8"/>
        <v/>
      </c>
      <c r="AU15" s="119" t="str">
        <f t="shared" si="8"/>
        <v/>
      </c>
      <c r="AV15" s="119" t="str">
        <f t="shared" si="8"/>
        <v/>
      </c>
      <c r="AW15" s="119" t="str">
        <f t="shared" si="8"/>
        <v/>
      </c>
      <c r="AX15" s="119" t="str">
        <f t="shared" si="8"/>
        <v/>
      </c>
      <c r="AY15" s="119" t="str">
        <f t="shared" si="8"/>
        <v/>
      </c>
      <c r="AZ15" s="119" t="str">
        <f t="shared" si="8"/>
        <v/>
      </c>
      <c r="BA15" s="119" t="str">
        <f t="shared" si="8"/>
        <v/>
      </c>
      <c r="BB15" s="119" t="str">
        <f t="shared" si="8"/>
        <v/>
      </c>
    </row>
    <row r="16" spans="1:54" ht="24.65" customHeight="1">
      <c r="A16" s="653" t="s">
        <v>1886</v>
      </c>
      <c r="B16" s="654"/>
      <c r="C16" s="391" t="s">
        <v>186</v>
      </c>
      <c r="D16" s="280" t="str">
        <f t="shared" si="0"/>
        <v/>
      </c>
      <c r="E16" s="116" t="str">
        <f t="shared" ref="E16:AJ16" si="9">IF($F$89=0,"",IF(SUMIF($A$39:$A$88,E$8,$F$39:$F$88)=0,"",SUMIF($A$39:$A$88,E$8,$F$39:$F$88)))</f>
        <v/>
      </c>
      <c r="F16" s="117" t="str">
        <f t="shared" si="9"/>
        <v/>
      </c>
      <c r="G16" s="117" t="str">
        <f t="shared" si="9"/>
        <v/>
      </c>
      <c r="H16" s="117" t="str">
        <f t="shared" si="9"/>
        <v/>
      </c>
      <c r="I16" s="117" t="str">
        <f t="shared" si="9"/>
        <v/>
      </c>
      <c r="J16" s="117" t="str">
        <f t="shared" si="9"/>
        <v/>
      </c>
      <c r="K16" s="117" t="str">
        <f t="shared" si="9"/>
        <v/>
      </c>
      <c r="L16" s="117" t="str">
        <f t="shared" si="9"/>
        <v/>
      </c>
      <c r="M16" s="117" t="str">
        <f t="shared" si="9"/>
        <v/>
      </c>
      <c r="N16" s="117" t="str">
        <f t="shared" si="9"/>
        <v/>
      </c>
      <c r="O16" s="117" t="str">
        <f t="shared" si="9"/>
        <v/>
      </c>
      <c r="P16" s="117" t="str">
        <f t="shared" si="9"/>
        <v/>
      </c>
      <c r="Q16" s="117" t="str">
        <f t="shared" si="9"/>
        <v/>
      </c>
      <c r="R16" s="117" t="str">
        <f t="shared" si="9"/>
        <v/>
      </c>
      <c r="S16" s="117" t="str">
        <f t="shared" si="9"/>
        <v/>
      </c>
      <c r="T16" s="117" t="str">
        <f t="shared" si="9"/>
        <v/>
      </c>
      <c r="U16" s="117" t="str">
        <f t="shared" si="9"/>
        <v/>
      </c>
      <c r="V16" s="117" t="str">
        <f t="shared" si="9"/>
        <v/>
      </c>
      <c r="W16" s="117" t="str">
        <f t="shared" si="9"/>
        <v/>
      </c>
      <c r="X16" s="117" t="str">
        <f t="shared" si="9"/>
        <v/>
      </c>
      <c r="Y16" s="117" t="str">
        <f t="shared" si="9"/>
        <v/>
      </c>
      <c r="Z16" s="117" t="str">
        <f t="shared" si="9"/>
        <v/>
      </c>
      <c r="AA16" s="117" t="str">
        <f t="shared" si="9"/>
        <v/>
      </c>
      <c r="AB16" s="117" t="str">
        <f t="shared" si="9"/>
        <v/>
      </c>
      <c r="AC16" s="117" t="str">
        <f t="shared" si="9"/>
        <v/>
      </c>
      <c r="AD16" s="117" t="str">
        <f t="shared" si="9"/>
        <v/>
      </c>
      <c r="AE16" s="117" t="str">
        <f t="shared" si="9"/>
        <v/>
      </c>
      <c r="AF16" s="117" t="str">
        <f t="shared" si="9"/>
        <v/>
      </c>
      <c r="AG16" s="117" t="str">
        <f t="shared" si="9"/>
        <v/>
      </c>
      <c r="AH16" s="117" t="str">
        <f t="shared" si="9"/>
        <v/>
      </c>
      <c r="AI16" s="117" t="str">
        <f t="shared" si="9"/>
        <v/>
      </c>
      <c r="AJ16" s="117" t="str">
        <f t="shared" si="9"/>
        <v/>
      </c>
      <c r="AK16" s="117" t="str">
        <f t="shared" ref="AK16:BB16" si="10">IF($F$89=0,"",IF(SUMIF($A$39:$A$88,AK$8,$F$39:$F$88)=0,"",SUMIF($A$39:$A$88,AK$8,$F$39:$F$88)))</f>
        <v/>
      </c>
      <c r="AL16" s="117" t="str">
        <f t="shared" si="10"/>
        <v/>
      </c>
      <c r="AM16" s="117" t="str">
        <f t="shared" si="10"/>
        <v/>
      </c>
      <c r="AN16" s="117" t="str">
        <f t="shared" si="10"/>
        <v/>
      </c>
      <c r="AO16" s="117" t="str">
        <f t="shared" si="10"/>
        <v/>
      </c>
      <c r="AP16" s="117" t="str">
        <f t="shared" si="10"/>
        <v/>
      </c>
      <c r="AQ16" s="117" t="str">
        <f t="shared" si="10"/>
        <v/>
      </c>
      <c r="AR16" s="117" t="str">
        <f t="shared" si="10"/>
        <v/>
      </c>
      <c r="AS16" s="117" t="str">
        <f t="shared" si="10"/>
        <v/>
      </c>
      <c r="AT16" s="117" t="str">
        <f t="shared" si="10"/>
        <v/>
      </c>
      <c r="AU16" s="117" t="str">
        <f t="shared" si="10"/>
        <v/>
      </c>
      <c r="AV16" s="117" t="str">
        <f t="shared" si="10"/>
        <v/>
      </c>
      <c r="AW16" s="117" t="str">
        <f t="shared" si="10"/>
        <v/>
      </c>
      <c r="AX16" s="117" t="str">
        <f t="shared" si="10"/>
        <v/>
      </c>
      <c r="AY16" s="117" t="str">
        <f t="shared" si="10"/>
        <v/>
      </c>
      <c r="AZ16" s="117" t="str">
        <f t="shared" si="10"/>
        <v/>
      </c>
      <c r="BA16" s="117" t="str">
        <f t="shared" si="10"/>
        <v/>
      </c>
      <c r="BB16" s="117" t="str">
        <f t="shared" si="10"/>
        <v/>
      </c>
    </row>
    <row r="17" spans="1:54" ht="24.65" customHeight="1">
      <c r="A17" s="655"/>
      <c r="B17" s="656"/>
      <c r="C17" s="392" t="s">
        <v>187</v>
      </c>
      <c r="D17" s="281" t="str">
        <f t="shared" si="0"/>
        <v/>
      </c>
      <c r="E17" s="118" t="str">
        <f t="shared" ref="E17:AJ17" si="11">IF($G$89=0,"",IF(SUMIF($A$39:$A$88,E$8,$G$39:$G$88)=0,"",SUMIF($A$39:$A$88,E$8,$G$39:$G$88)))</f>
        <v/>
      </c>
      <c r="F17" s="119" t="str">
        <f t="shared" si="11"/>
        <v/>
      </c>
      <c r="G17" s="119" t="str">
        <f t="shared" si="11"/>
        <v/>
      </c>
      <c r="H17" s="119" t="str">
        <f t="shared" si="11"/>
        <v/>
      </c>
      <c r="I17" s="119" t="str">
        <f t="shared" si="11"/>
        <v/>
      </c>
      <c r="J17" s="120" t="str">
        <f t="shared" si="11"/>
        <v/>
      </c>
      <c r="K17" s="119" t="str">
        <f t="shared" si="11"/>
        <v/>
      </c>
      <c r="L17" s="119" t="str">
        <f t="shared" si="11"/>
        <v/>
      </c>
      <c r="M17" s="119" t="str">
        <f t="shared" si="11"/>
        <v/>
      </c>
      <c r="N17" s="119" t="str">
        <f t="shared" si="11"/>
        <v/>
      </c>
      <c r="O17" s="120" t="str">
        <f t="shared" si="11"/>
        <v/>
      </c>
      <c r="P17" s="119" t="str">
        <f t="shared" si="11"/>
        <v/>
      </c>
      <c r="Q17" s="119" t="str">
        <f t="shared" si="11"/>
        <v/>
      </c>
      <c r="R17" s="119" t="str">
        <f t="shared" si="11"/>
        <v/>
      </c>
      <c r="S17" s="119" t="str">
        <f t="shared" si="11"/>
        <v/>
      </c>
      <c r="T17" s="120" t="str">
        <f t="shared" si="11"/>
        <v/>
      </c>
      <c r="U17" s="119" t="str">
        <f t="shared" si="11"/>
        <v/>
      </c>
      <c r="V17" s="119" t="str">
        <f t="shared" si="11"/>
        <v/>
      </c>
      <c r="W17" s="119" t="str">
        <f t="shared" si="11"/>
        <v/>
      </c>
      <c r="X17" s="119" t="str">
        <f t="shared" si="11"/>
        <v/>
      </c>
      <c r="Y17" s="119" t="str">
        <f t="shared" si="11"/>
        <v/>
      </c>
      <c r="Z17" s="119" t="str">
        <f t="shared" si="11"/>
        <v/>
      </c>
      <c r="AA17" s="119" t="str">
        <f t="shared" si="11"/>
        <v/>
      </c>
      <c r="AB17" s="119" t="str">
        <f t="shared" si="11"/>
        <v/>
      </c>
      <c r="AC17" s="119" t="str">
        <f t="shared" si="11"/>
        <v/>
      </c>
      <c r="AD17" s="119" t="str">
        <f t="shared" si="11"/>
        <v/>
      </c>
      <c r="AE17" s="119" t="str">
        <f t="shared" si="11"/>
        <v/>
      </c>
      <c r="AF17" s="119" t="str">
        <f t="shared" si="11"/>
        <v/>
      </c>
      <c r="AG17" s="119" t="str">
        <f t="shared" si="11"/>
        <v/>
      </c>
      <c r="AH17" s="119" t="str">
        <f t="shared" si="11"/>
        <v/>
      </c>
      <c r="AI17" s="119" t="str">
        <f t="shared" si="11"/>
        <v/>
      </c>
      <c r="AJ17" s="119" t="str">
        <f t="shared" si="11"/>
        <v/>
      </c>
      <c r="AK17" s="119" t="str">
        <f t="shared" ref="AK17:BB17" si="12">IF($G$89=0,"",IF(SUMIF($A$39:$A$88,AK$8,$G$39:$G$88)=0,"",SUMIF($A$39:$A$88,AK$8,$G$39:$G$88)))</f>
        <v/>
      </c>
      <c r="AL17" s="119" t="str">
        <f t="shared" si="12"/>
        <v/>
      </c>
      <c r="AM17" s="119" t="str">
        <f t="shared" si="12"/>
        <v/>
      </c>
      <c r="AN17" s="119" t="str">
        <f t="shared" si="12"/>
        <v/>
      </c>
      <c r="AO17" s="119" t="str">
        <f t="shared" si="12"/>
        <v/>
      </c>
      <c r="AP17" s="119" t="str">
        <f t="shared" si="12"/>
        <v/>
      </c>
      <c r="AQ17" s="119" t="str">
        <f t="shared" si="12"/>
        <v/>
      </c>
      <c r="AR17" s="119" t="str">
        <f t="shared" si="12"/>
        <v/>
      </c>
      <c r="AS17" s="119" t="str">
        <f t="shared" si="12"/>
        <v/>
      </c>
      <c r="AT17" s="119" t="str">
        <f t="shared" si="12"/>
        <v/>
      </c>
      <c r="AU17" s="119" t="str">
        <f t="shared" si="12"/>
        <v/>
      </c>
      <c r="AV17" s="119" t="str">
        <f t="shared" si="12"/>
        <v/>
      </c>
      <c r="AW17" s="119" t="str">
        <f t="shared" si="12"/>
        <v/>
      </c>
      <c r="AX17" s="119" t="str">
        <f t="shared" si="12"/>
        <v/>
      </c>
      <c r="AY17" s="119" t="str">
        <f t="shared" si="12"/>
        <v/>
      </c>
      <c r="AZ17" s="119" t="str">
        <f t="shared" si="12"/>
        <v/>
      </c>
      <c r="BA17" s="119" t="str">
        <f t="shared" si="12"/>
        <v/>
      </c>
      <c r="BB17" s="119" t="str">
        <f t="shared" si="12"/>
        <v/>
      </c>
    </row>
    <row r="18" spans="1:54" ht="24.65" customHeight="1">
      <c r="A18" s="655"/>
      <c r="B18" s="656"/>
      <c r="C18" s="392" t="s">
        <v>188</v>
      </c>
      <c r="D18" s="281" t="str">
        <f t="shared" si="0"/>
        <v/>
      </c>
      <c r="E18" s="118" t="str">
        <f t="shared" ref="E18:AJ18" si="13">IF($H$89=0,"",IF(SUMIF($A$39:$A$88,E$8,$H$39:$H$88)=0,"",SUMIF($A$39:$A$88,E$8,$H$39:$H$88)))</f>
        <v/>
      </c>
      <c r="F18" s="119" t="str">
        <f t="shared" si="13"/>
        <v/>
      </c>
      <c r="G18" s="119" t="str">
        <f t="shared" si="13"/>
        <v/>
      </c>
      <c r="H18" s="119" t="str">
        <f t="shared" si="13"/>
        <v/>
      </c>
      <c r="I18" s="119" t="str">
        <f t="shared" si="13"/>
        <v/>
      </c>
      <c r="J18" s="120" t="str">
        <f t="shared" si="13"/>
        <v/>
      </c>
      <c r="K18" s="119" t="str">
        <f t="shared" si="13"/>
        <v/>
      </c>
      <c r="L18" s="119" t="str">
        <f t="shared" si="13"/>
        <v/>
      </c>
      <c r="M18" s="119" t="str">
        <f t="shared" si="13"/>
        <v/>
      </c>
      <c r="N18" s="119" t="str">
        <f t="shared" si="13"/>
        <v/>
      </c>
      <c r="O18" s="120" t="str">
        <f t="shared" si="13"/>
        <v/>
      </c>
      <c r="P18" s="119" t="str">
        <f t="shared" si="13"/>
        <v/>
      </c>
      <c r="Q18" s="119" t="str">
        <f t="shared" si="13"/>
        <v/>
      </c>
      <c r="R18" s="119" t="str">
        <f t="shared" si="13"/>
        <v/>
      </c>
      <c r="S18" s="119" t="str">
        <f t="shared" si="13"/>
        <v/>
      </c>
      <c r="T18" s="120" t="str">
        <f t="shared" si="13"/>
        <v/>
      </c>
      <c r="U18" s="119" t="str">
        <f t="shared" si="13"/>
        <v/>
      </c>
      <c r="V18" s="119" t="str">
        <f t="shared" si="13"/>
        <v/>
      </c>
      <c r="W18" s="119" t="str">
        <f t="shared" si="13"/>
        <v/>
      </c>
      <c r="X18" s="119" t="str">
        <f t="shared" si="13"/>
        <v/>
      </c>
      <c r="Y18" s="119" t="str">
        <f t="shared" si="13"/>
        <v/>
      </c>
      <c r="Z18" s="119" t="str">
        <f t="shared" si="13"/>
        <v/>
      </c>
      <c r="AA18" s="119" t="str">
        <f t="shared" si="13"/>
        <v/>
      </c>
      <c r="AB18" s="119" t="str">
        <f t="shared" si="13"/>
        <v/>
      </c>
      <c r="AC18" s="119" t="str">
        <f t="shared" si="13"/>
        <v/>
      </c>
      <c r="AD18" s="119" t="str">
        <f t="shared" si="13"/>
        <v/>
      </c>
      <c r="AE18" s="119" t="str">
        <f t="shared" si="13"/>
        <v/>
      </c>
      <c r="AF18" s="119" t="str">
        <f t="shared" si="13"/>
        <v/>
      </c>
      <c r="AG18" s="119" t="str">
        <f t="shared" si="13"/>
        <v/>
      </c>
      <c r="AH18" s="119" t="str">
        <f t="shared" si="13"/>
        <v/>
      </c>
      <c r="AI18" s="119" t="str">
        <f t="shared" si="13"/>
        <v/>
      </c>
      <c r="AJ18" s="119" t="str">
        <f t="shared" si="13"/>
        <v/>
      </c>
      <c r="AK18" s="119" t="str">
        <f t="shared" ref="AK18:BB18" si="14">IF($H$89=0,"",IF(SUMIF($A$39:$A$88,AK$8,$H$39:$H$88)=0,"",SUMIF($A$39:$A$88,AK$8,$H$39:$H$88)))</f>
        <v/>
      </c>
      <c r="AL18" s="119" t="str">
        <f t="shared" si="14"/>
        <v/>
      </c>
      <c r="AM18" s="119" t="str">
        <f t="shared" si="14"/>
        <v/>
      </c>
      <c r="AN18" s="119" t="str">
        <f t="shared" si="14"/>
        <v/>
      </c>
      <c r="AO18" s="119" t="str">
        <f t="shared" si="14"/>
        <v/>
      </c>
      <c r="AP18" s="119" t="str">
        <f t="shared" si="14"/>
        <v/>
      </c>
      <c r="AQ18" s="119" t="str">
        <f t="shared" si="14"/>
        <v/>
      </c>
      <c r="AR18" s="119" t="str">
        <f t="shared" si="14"/>
        <v/>
      </c>
      <c r="AS18" s="119" t="str">
        <f t="shared" si="14"/>
        <v/>
      </c>
      <c r="AT18" s="119" t="str">
        <f t="shared" si="14"/>
        <v/>
      </c>
      <c r="AU18" s="119" t="str">
        <f t="shared" si="14"/>
        <v/>
      </c>
      <c r="AV18" s="119" t="str">
        <f t="shared" si="14"/>
        <v/>
      </c>
      <c r="AW18" s="119" t="str">
        <f t="shared" si="14"/>
        <v/>
      </c>
      <c r="AX18" s="119" t="str">
        <f t="shared" si="14"/>
        <v/>
      </c>
      <c r="AY18" s="119" t="str">
        <f t="shared" si="14"/>
        <v/>
      </c>
      <c r="AZ18" s="119" t="str">
        <f t="shared" si="14"/>
        <v/>
      </c>
      <c r="BA18" s="119" t="str">
        <f t="shared" si="14"/>
        <v/>
      </c>
      <c r="BB18" s="119" t="str">
        <f t="shared" si="14"/>
        <v/>
      </c>
    </row>
    <row r="19" spans="1:54" ht="24.65" customHeight="1" thickBot="1">
      <c r="A19" s="657"/>
      <c r="B19" s="658"/>
      <c r="C19" s="392" t="s">
        <v>189</v>
      </c>
      <c r="D19" s="282" t="str">
        <f t="shared" si="0"/>
        <v/>
      </c>
      <c r="E19" s="118" t="str">
        <f t="shared" ref="E19:AJ19" si="15">IF($I$89=0,"",IF(SUMIF($A$39:$A$88,E$8,$I$39:$I$88)=0,"",SUMIF($A$39:$A$88,E$8,$I$39:$I$88)))</f>
        <v/>
      </c>
      <c r="F19" s="119" t="str">
        <f t="shared" si="15"/>
        <v/>
      </c>
      <c r="G19" s="119" t="str">
        <f t="shared" si="15"/>
        <v/>
      </c>
      <c r="H19" s="119" t="str">
        <f t="shared" si="15"/>
        <v/>
      </c>
      <c r="I19" s="119" t="str">
        <f t="shared" si="15"/>
        <v/>
      </c>
      <c r="J19" s="120" t="str">
        <f t="shared" si="15"/>
        <v/>
      </c>
      <c r="K19" s="119" t="str">
        <f t="shared" si="15"/>
        <v/>
      </c>
      <c r="L19" s="119" t="str">
        <f t="shared" si="15"/>
        <v/>
      </c>
      <c r="M19" s="119" t="str">
        <f t="shared" si="15"/>
        <v/>
      </c>
      <c r="N19" s="119" t="str">
        <f t="shared" si="15"/>
        <v/>
      </c>
      <c r="O19" s="120" t="str">
        <f t="shared" si="15"/>
        <v/>
      </c>
      <c r="P19" s="119" t="str">
        <f t="shared" si="15"/>
        <v/>
      </c>
      <c r="Q19" s="119" t="str">
        <f t="shared" si="15"/>
        <v/>
      </c>
      <c r="R19" s="119" t="str">
        <f t="shared" si="15"/>
        <v/>
      </c>
      <c r="S19" s="119" t="str">
        <f t="shared" si="15"/>
        <v/>
      </c>
      <c r="T19" s="120" t="str">
        <f t="shared" si="15"/>
        <v/>
      </c>
      <c r="U19" s="119" t="str">
        <f t="shared" si="15"/>
        <v/>
      </c>
      <c r="V19" s="119" t="str">
        <f t="shared" si="15"/>
        <v/>
      </c>
      <c r="W19" s="119" t="str">
        <f t="shared" si="15"/>
        <v/>
      </c>
      <c r="X19" s="119" t="str">
        <f t="shared" si="15"/>
        <v/>
      </c>
      <c r="Y19" s="119" t="str">
        <f t="shared" si="15"/>
        <v/>
      </c>
      <c r="Z19" s="119" t="str">
        <f t="shared" si="15"/>
        <v/>
      </c>
      <c r="AA19" s="119" t="str">
        <f t="shared" si="15"/>
        <v/>
      </c>
      <c r="AB19" s="119" t="str">
        <f t="shared" si="15"/>
        <v/>
      </c>
      <c r="AC19" s="119" t="str">
        <f t="shared" si="15"/>
        <v/>
      </c>
      <c r="AD19" s="119" t="str">
        <f t="shared" si="15"/>
        <v/>
      </c>
      <c r="AE19" s="119" t="str">
        <f t="shared" si="15"/>
        <v/>
      </c>
      <c r="AF19" s="119" t="str">
        <f t="shared" si="15"/>
        <v/>
      </c>
      <c r="AG19" s="119" t="str">
        <f t="shared" si="15"/>
        <v/>
      </c>
      <c r="AH19" s="119" t="str">
        <f t="shared" si="15"/>
        <v/>
      </c>
      <c r="AI19" s="119" t="str">
        <f t="shared" si="15"/>
        <v/>
      </c>
      <c r="AJ19" s="119" t="str">
        <f t="shared" si="15"/>
        <v/>
      </c>
      <c r="AK19" s="119" t="str">
        <f t="shared" ref="AK19:BB19" si="16">IF($I$89=0,"",IF(SUMIF($A$39:$A$88,AK$8,$I$39:$I$88)=0,"",SUMIF($A$39:$A$88,AK$8,$I$39:$I$88)))</f>
        <v/>
      </c>
      <c r="AL19" s="119" t="str">
        <f t="shared" si="16"/>
        <v/>
      </c>
      <c r="AM19" s="119" t="str">
        <f t="shared" si="16"/>
        <v/>
      </c>
      <c r="AN19" s="119" t="str">
        <f t="shared" si="16"/>
        <v/>
      </c>
      <c r="AO19" s="119" t="str">
        <f t="shared" si="16"/>
        <v/>
      </c>
      <c r="AP19" s="119" t="str">
        <f t="shared" si="16"/>
        <v/>
      </c>
      <c r="AQ19" s="119" t="str">
        <f t="shared" si="16"/>
        <v/>
      </c>
      <c r="AR19" s="119" t="str">
        <f t="shared" si="16"/>
        <v/>
      </c>
      <c r="AS19" s="119" t="str">
        <f t="shared" si="16"/>
        <v/>
      </c>
      <c r="AT19" s="119" t="str">
        <f t="shared" si="16"/>
        <v/>
      </c>
      <c r="AU19" s="119" t="str">
        <f t="shared" si="16"/>
        <v/>
      </c>
      <c r="AV19" s="119" t="str">
        <f t="shared" si="16"/>
        <v/>
      </c>
      <c r="AW19" s="119" t="str">
        <f t="shared" si="16"/>
        <v/>
      </c>
      <c r="AX19" s="119" t="str">
        <f t="shared" si="16"/>
        <v/>
      </c>
      <c r="AY19" s="119" t="str">
        <f t="shared" si="16"/>
        <v/>
      </c>
      <c r="AZ19" s="119" t="str">
        <f t="shared" si="16"/>
        <v/>
      </c>
      <c r="BA19" s="119" t="str">
        <f t="shared" si="16"/>
        <v/>
      </c>
      <c r="BB19" s="119" t="str">
        <f t="shared" si="16"/>
        <v/>
      </c>
    </row>
    <row r="20" spans="1:54" ht="24.65" customHeight="1">
      <c r="A20" s="653" t="s">
        <v>554</v>
      </c>
      <c r="B20" s="654"/>
      <c r="C20" s="391" t="s">
        <v>186</v>
      </c>
      <c r="D20" s="280" t="str">
        <f t="shared" si="0"/>
        <v/>
      </c>
      <c r="E20" s="116" t="str">
        <f t="shared" ref="E20:AJ20" si="17">IF($J$89=0,"",IF(SUMIF($A$39:$A$88,E$8,$J$39:$J$88)=0,"",SUMIF($A$39:$A$88,E$8,$J$39:$J$88)))</f>
        <v/>
      </c>
      <c r="F20" s="117" t="str">
        <f t="shared" si="17"/>
        <v/>
      </c>
      <c r="G20" s="117" t="str">
        <f t="shared" si="17"/>
        <v/>
      </c>
      <c r="H20" s="117" t="str">
        <f t="shared" si="17"/>
        <v/>
      </c>
      <c r="I20" s="117" t="str">
        <f t="shared" si="17"/>
        <v/>
      </c>
      <c r="J20" s="117" t="str">
        <f t="shared" si="17"/>
        <v/>
      </c>
      <c r="K20" s="117" t="str">
        <f t="shared" si="17"/>
        <v/>
      </c>
      <c r="L20" s="117" t="str">
        <f t="shared" si="17"/>
        <v/>
      </c>
      <c r="M20" s="117" t="str">
        <f t="shared" si="17"/>
        <v/>
      </c>
      <c r="N20" s="117" t="str">
        <f t="shared" si="17"/>
        <v/>
      </c>
      <c r="O20" s="117" t="str">
        <f t="shared" si="17"/>
        <v/>
      </c>
      <c r="P20" s="117" t="str">
        <f t="shared" si="17"/>
        <v/>
      </c>
      <c r="Q20" s="117" t="str">
        <f t="shared" si="17"/>
        <v/>
      </c>
      <c r="R20" s="117" t="str">
        <f t="shared" si="17"/>
        <v/>
      </c>
      <c r="S20" s="117" t="str">
        <f t="shared" si="17"/>
        <v/>
      </c>
      <c r="T20" s="117" t="str">
        <f t="shared" si="17"/>
        <v/>
      </c>
      <c r="U20" s="117" t="str">
        <f t="shared" si="17"/>
        <v/>
      </c>
      <c r="V20" s="117" t="str">
        <f t="shared" si="17"/>
        <v/>
      </c>
      <c r="W20" s="117" t="str">
        <f t="shared" si="17"/>
        <v/>
      </c>
      <c r="X20" s="117" t="str">
        <f t="shared" si="17"/>
        <v/>
      </c>
      <c r="Y20" s="117" t="str">
        <f t="shared" si="17"/>
        <v/>
      </c>
      <c r="Z20" s="117" t="str">
        <f t="shared" si="17"/>
        <v/>
      </c>
      <c r="AA20" s="117" t="str">
        <f t="shared" si="17"/>
        <v/>
      </c>
      <c r="AB20" s="117" t="str">
        <f t="shared" si="17"/>
        <v/>
      </c>
      <c r="AC20" s="117" t="str">
        <f t="shared" si="17"/>
        <v/>
      </c>
      <c r="AD20" s="117" t="str">
        <f t="shared" si="17"/>
        <v/>
      </c>
      <c r="AE20" s="117" t="str">
        <f t="shared" si="17"/>
        <v/>
      </c>
      <c r="AF20" s="117" t="str">
        <f t="shared" si="17"/>
        <v/>
      </c>
      <c r="AG20" s="117" t="str">
        <f t="shared" si="17"/>
        <v/>
      </c>
      <c r="AH20" s="117" t="str">
        <f t="shared" si="17"/>
        <v/>
      </c>
      <c r="AI20" s="117" t="str">
        <f t="shared" si="17"/>
        <v/>
      </c>
      <c r="AJ20" s="117" t="str">
        <f t="shared" si="17"/>
        <v/>
      </c>
      <c r="AK20" s="117" t="str">
        <f t="shared" ref="AK20:BB20" si="18">IF($J$89=0,"",IF(SUMIF($A$39:$A$88,AK$8,$J$39:$J$88)=0,"",SUMIF($A$39:$A$88,AK$8,$J$39:$J$88)))</f>
        <v/>
      </c>
      <c r="AL20" s="117" t="str">
        <f t="shared" si="18"/>
        <v/>
      </c>
      <c r="AM20" s="117" t="str">
        <f t="shared" si="18"/>
        <v/>
      </c>
      <c r="AN20" s="117" t="str">
        <f t="shared" si="18"/>
        <v/>
      </c>
      <c r="AO20" s="117" t="str">
        <f t="shared" si="18"/>
        <v/>
      </c>
      <c r="AP20" s="117" t="str">
        <f t="shared" si="18"/>
        <v/>
      </c>
      <c r="AQ20" s="117" t="str">
        <f t="shared" si="18"/>
        <v/>
      </c>
      <c r="AR20" s="117" t="str">
        <f t="shared" si="18"/>
        <v/>
      </c>
      <c r="AS20" s="117" t="str">
        <f t="shared" si="18"/>
        <v/>
      </c>
      <c r="AT20" s="117" t="str">
        <f t="shared" si="18"/>
        <v/>
      </c>
      <c r="AU20" s="117" t="str">
        <f t="shared" si="18"/>
        <v/>
      </c>
      <c r="AV20" s="117" t="str">
        <f t="shared" si="18"/>
        <v/>
      </c>
      <c r="AW20" s="117" t="str">
        <f t="shared" si="18"/>
        <v/>
      </c>
      <c r="AX20" s="117" t="str">
        <f t="shared" si="18"/>
        <v/>
      </c>
      <c r="AY20" s="117" t="str">
        <f t="shared" si="18"/>
        <v/>
      </c>
      <c r="AZ20" s="117" t="str">
        <f t="shared" si="18"/>
        <v/>
      </c>
      <c r="BA20" s="117" t="str">
        <f t="shared" si="18"/>
        <v/>
      </c>
      <c r="BB20" s="117" t="str">
        <f t="shared" si="18"/>
        <v/>
      </c>
    </row>
    <row r="21" spans="1:54" ht="24.65" customHeight="1">
      <c r="A21" s="655"/>
      <c r="B21" s="656"/>
      <c r="C21" s="392" t="s">
        <v>187</v>
      </c>
      <c r="D21" s="281" t="str">
        <f t="shared" si="0"/>
        <v/>
      </c>
      <c r="E21" s="118" t="str">
        <f t="shared" ref="E21:AJ21" si="19">IF($K$89=0,"",IF(SUMIF($A$39:$A$88,E$8,$K$39:$K$88)=0,"",SUMIF($A$39:$A$88,E$8,$K$39:$K$88)))</f>
        <v/>
      </c>
      <c r="F21" s="119" t="str">
        <f t="shared" si="19"/>
        <v/>
      </c>
      <c r="G21" s="119" t="str">
        <f t="shared" si="19"/>
        <v/>
      </c>
      <c r="H21" s="119" t="str">
        <f t="shared" si="19"/>
        <v/>
      </c>
      <c r="I21" s="119" t="str">
        <f t="shared" si="19"/>
        <v/>
      </c>
      <c r="J21" s="120" t="str">
        <f t="shared" si="19"/>
        <v/>
      </c>
      <c r="K21" s="119" t="str">
        <f t="shared" si="19"/>
        <v/>
      </c>
      <c r="L21" s="119" t="str">
        <f t="shared" si="19"/>
        <v/>
      </c>
      <c r="M21" s="119" t="str">
        <f t="shared" si="19"/>
        <v/>
      </c>
      <c r="N21" s="119" t="str">
        <f t="shared" si="19"/>
        <v/>
      </c>
      <c r="O21" s="120" t="str">
        <f t="shared" si="19"/>
        <v/>
      </c>
      <c r="P21" s="119" t="str">
        <f t="shared" si="19"/>
        <v/>
      </c>
      <c r="Q21" s="119" t="str">
        <f t="shared" si="19"/>
        <v/>
      </c>
      <c r="R21" s="119" t="str">
        <f t="shared" si="19"/>
        <v/>
      </c>
      <c r="S21" s="119" t="str">
        <f t="shared" si="19"/>
        <v/>
      </c>
      <c r="T21" s="120" t="str">
        <f t="shared" si="19"/>
        <v/>
      </c>
      <c r="U21" s="119" t="str">
        <f t="shared" si="19"/>
        <v/>
      </c>
      <c r="V21" s="119" t="str">
        <f t="shared" si="19"/>
        <v/>
      </c>
      <c r="W21" s="119" t="str">
        <f t="shared" si="19"/>
        <v/>
      </c>
      <c r="X21" s="119" t="str">
        <f t="shared" si="19"/>
        <v/>
      </c>
      <c r="Y21" s="119" t="str">
        <f t="shared" si="19"/>
        <v/>
      </c>
      <c r="Z21" s="119" t="str">
        <f t="shared" si="19"/>
        <v/>
      </c>
      <c r="AA21" s="119" t="str">
        <f t="shared" si="19"/>
        <v/>
      </c>
      <c r="AB21" s="119" t="str">
        <f t="shared" si="19"/>
        <v/>
      </c>
      <c r="AC21" s="119" t="str">
        <f t="shared" si="19"/>
        <v/>
      </c>
      <c r="AD21" s="119" t="str">
        <f t="shared" si="19"/>
        <v/>
      </c>
      <c r="AE21" s="119" t="str">
        <f t="shared" si="19"/>
        <v/>
      </c>
      <c r="AF21" s="119" t="str">
        <f t="shared" si="19"/>
        <v/>
      </c>
      <c r="AG21" s="119" t="str">
        <f t="shared" si="19"/>
        <v/>
      </c>
      <c r="AH21" s="119" t="str">
        <f t="shared" si="19"/>
        <v/>
      </c>
      <c r="AI21" s="119" t="str">
        <f t="shared" si="19"/>
        <v/>
      </c>
      <c r="AJ21" s="119" t="str">
        <f t="shared" si="19"/>
        <v/>
      </c>
      <c r="AK21" s="119" t="str">
        <f t="shared" ref="AK21:BB21" si="20">IF($K$89=0,"",IF(SUMIF($A$39:$A$88,AK$8,$K$39:$K$88)=0,"",SUMIF($A$39:$A$88,AK$8,$K$39:$K$88)))</f>
        <v/>
      </c>
      <c r="AL21" s="119" t="str">
        <f t="shared" si="20"/>
        <v/>
      </c>
      <c r="AM21" s="119" t="str">
        <f t="shared" si="20"/>
        <v/>
      </c>
      <c r="AN21" s="119" t="str">
        <f t="shared" si="20"/>
        <v/>
      </c>
      <c r="AO21" s="119" t="str">
        <f t="shared" si="20"/>
        <v/>
      </c>
      <c r="AP21" s="119" t="str">
        <f t="shared" si="20"/>
        <v/>
      </c>
      <c r="AQ21" s="119" t="str">
        <f t="shared" si="20"/>
        <v/>
      </c>
      <c r="AR21" s="119" t="str">
        <f t="shared" si="20"/>
        <v/>
      </c>
      <c r="AS21" s="119" t="str">
        <f t="shared" si="20"/>
        <v/>
      </c>
      <c r="AT21" s="119" t="str">
        <f t="shared" si="20"/>
        <v/>
      </c>
      <c r="AU21" s="119" t="str">
        <f t="shared" si="20"/>
        <v/>
      </c>
      <c r="AV21" s="119" t="str">
        <f t="shared" si="20"/>
        <v/>
      </c>
      <c r="AW21" s="119" t="str">
        <f t="shared" si="20"/>
        <v/>
      </c>
      <c r="AX21" s="119" t="str">
        <f t="shared" si="20"/>
        <v/>
      </c>
      <c r="AY21" s="119" t="str">
        <f t="shared" si="20"/>
        <v/>
      </c>
      <c r="AZ21" s="119" t="str">
        <f t="shared" si="20"/>
        <v/>
      </c>
      <c r="BA21" s="119" t="str">
        <f t="shared" si="20"/>
        <v/>
      </c>
      <c r="BB21" s="119" t="str">
        <f t="shared" si="20"/>
        <v/>
      </c>
    </row>
    <row r="22" spans="1:54" ht="24.65" customHeight="1">
      <c r="A22" s="655"/>
      <c r="B22" s="656"/>
      <c r="C22" s="392" t="s">
        <v>188</v>
      </c>
      <c r="D22" s="281" t="str">
        <f t="shared" si="0"/>
        <v/>
      </c>
      <c r="E22" s="118" t="str">
        <f t="shared" ref="E22:AJ22" si="21">IF($L$89=0,"",IF(SUMIF($A$39:$A$88,E$8,$L$39:$L$88)=0,"",SUMIF($A$39:$A$88,E$8,$L$39:$L$88)))</f>
        <v/>
      </c>
      <c r="F22" s="119" t="str">
        <f t="shared" si="21"/>
        <v/>
      </c>
      <c r="G22" s="119" t="str">
        <f t="shared" si="21"/>
        <v/>
      </c>
      <c r="H22" s="119" t="str">
        <f t="shared" si="21"/>
        <v/>
      </c>
      <c r="I22" s="119" t="str">
        <f t="shared" si="21"/>
        <v/>
      </c>
      <c r="J22" s="120" t="str">
        <f t="shared" si="21"/>
        <v/>
      </c>
      <c r="K22" s="119" t="str">
        <f t="shared" si="21"/>
        <v/>
      </c>
      <c r="L22" s="119" t="str">
        <f t="shared" si="21"/>
        <v/>
      </c>
      <c r="M22" s="119" t="str">
        <f t="shared" si="21"/>
        <v/>
      </c>
      <c r="N22" s="119" t="str">
        <f t="shared" si="21"/>
        <v/>
      </c>
      <c r="O22" s="120" t="str">
        <f t="shared" si="21"/>
        <v/>
      </c>
      <c r="P22" s="119" t="str">
        <f t="shared" si="21"/>
        <v/>
      </c>
      <c r="Q22" s="119" t="str">
        <f t="shared" si="21"/>
        <v/>
      </c>
      <c r="R22" s="119" t="str">
        <f t="shared" si="21"/>
        <v/>
      </c>
      <c r="S22" s="119" t="str">
        <f t="shared" si="21"/>
        <v/>
      </c>
      <c r="T22" s="120" t="str">
        <f t="shared" si="21"/>
        <v/>
      </c>
      <c r="U22" s="119" t="str">
        <f t="shared" si="21"/>
        <v/>
      </c>
      <c r="V22" s="119" t="str">
        <f t="shared" si="21"/>
        <v/>
      </c>
      <c r="W22" s="119" t="str">
        <f t="shared" si="21"/>
        <v/>
      </c>
      <c r="X22" s="119" t="str">
        <f t="shared" si="21"/>
        <v/>
      </c>
      <c r="Y22" s="119" t="str">
        <f t="shared" si="21"/>
        <v/>
      </c>
      <c r="Z22" s="119" t="str">
        <f t="shared" si="21"/>
        <v/>
      </c>
      <c r="AA22" s="119" t="str">
        <f t="shared" si="21"/>
        <v/>
      </c>
      <c r="AB22" s="119" t="str">
        <f t="shared" si="21"/>
        <v/>
      </c>
      <c r="AC22" s="119" t="str">
        <f t="shared" si="21"/>
        <v/>
      </c>
      <c r="AD22" s="119" t="str">
        <f t="shared" si="21"/>
        <v/>
      </c>
      <c r="AE22" s="119" t="str">
        <f t="shared" si="21"/>
        <v/>
      </c>
      <c r="AF22" s="119" t="str">
        <f t="shared" si="21"/>
        <v/>
      </c>
      <c r="AG22" s="119" t="str">
        <f t="shared" si="21"/>
        <v/>
      </c>
      <c r="AH22" s="119" t="str">
        <f t="shared" si="21"/>
        <v/>
      </c>
      <c r="AI22" s="119" t="str">
        <f t="shared" si="21"/>
        <v/>
      </c>
      <c r="AJ22" s="119" t="str">
        <f t="shared" si="21"/>
        <v/>
      </c>
      <c r="AK22" s="119" t="str">
        <f t="shared" ref="AK22:BB22" si="22">IF($L$89=0,"",IF(SUMIF($A$39:$A$88,AK$8,$L$39:$L$88)=0,"",SUMIF($A$39:$A$88,AK$8,$L$39:$L$88)))</f>
        <v/>
      </c>
      <c r="AL22" s="119" t="str">
        <f t="shared" si="22"/>
        <v/>
      </c>
      <c r="AM22" s="119" t="str">
        <f t="shared" si="22"/>
        <v/>
      </c>
      <c r="AN22" s="119" t="str">
        <f t="shared" si="22"/>
        <v/>
      </c>
      <c r="AO22" s="119" t="str">
        <f t="shared" si="22"/>
        <v/>
      </c>
      <c r="AP22" s="119" t="str">
        <f t="shared" si="22"/>
        <v/>
      </c>
      <c r="AQ22" s="119" t="str">
        <f t="shared" si="22"/>
        <v/>
      </c>
      <c r="AR22" s="119" t="str">
        <f t="shared" si="22"/>
        <v/>
      </c>
      <c r="AS22" s="119" t="str">
        <f t="shared" si="22"/>
        <v/>
      </c>
      <c r="AT22" s="119" t="str">
        <f t="shared" si="22"/>
        <v/>
      </c>
      <c r="AU22" s="119" t="str">
        <f t="shared" si="22"/>
        <v/>
      </c>
      <c r="AV22" s="119" t="str">
        <f t="shared" si="22"/>
        <v/>
      </c>
      <c r="AW22" s="119" t="str">
        <f t="shared" si="22"/>
        <v/>
      </c>
      <c r="AX22" s="119" t="str">
        <f t="shared" si="22"/>
        <v/>
      </c>
      <c r="AY22" s="119" t="str">
        <f t="shared" si="22"/>
        <v/>
      </c>
      <c r="AZ22" s="119" t="str">
        <f t="shared" si="22"/>
        <v/>
      </c>
      <c r="BA22" s="119" t="str">
        <f t="shared" si="22"/>
        <v/>
      </c>
      <c r="BB22" s="119" t="str">
        <f t="shared" si="22"/>
        <v/>
      </c>
    </row>
    <row r="23" spans="1:54" ht="24.65" customHeight="1" thickBot="1">
      <c r="A23" s="657"/>
      <c r="B23" s="658"/>
      <c r="C23" s="392" t="s">
        <v>189</v>
      </c>
      <c r="D23" s="282" t="str">
        <f t="shared" si="0"/>
        <v/>
      </c>
      <c r="E23" s="118" t="str">
        <f t="shared" ref="E23:AJ23" si="23">IF($M$89=0,"",IF(SUMIF($A$39:$A$88,E$8,$M$39:$M$88)=0,"",SUMIF($A$39:$A$88,E$8,$M$39:$M$88)))</f>
        <v/>
      </c>
      <c r="F23" s="119" t="str">
        <f t="shared" si="23"/>
        <v/>
      </c>
      <c r="G23" s="119" t="str">
        <f t="shared" si="23"/>
        <v/>
      </c>
      <c r="H23" s="119" t="str">
        <f t="shared" si="23"/>
        <v/>
      </c>
      <c r="I23" s="119" t="str">
        <f t="shared" si="23"/>
        <v/>
      </c>
      <c r="J23" s="120" t="str">
        <f t="shared" si="23"/>
        <v/>
      </c>
      <c r="K23" s="119" t="str">
        <f t="shared" si="23"/>
        <v/>
      </c>
      <c r="L23" s="119" t="str">
        <f t="shared" si="23"/>
        <v/>
      </c>
      <c r="M23" s="119" t="str">
        <f t="shared" si="23"/>
        <v/>
      </c>
      <c r="N23" s="119" t="str">
        <f t="shared" si="23"/>
        <v/>
      </c>
      <c r="O23" s="120" t="str">
        <f t="shared" si="23"/>
        <v/>
      </c>
      <c r="P23" s="119" t="str">
        <f t="shared" si="23"/>
        <v/>
      </c>
      <c r="Q23" s="119" t="str">
        <f t="shared" si="23"/>
        <v/>
      </c>
      <c r="R23" s="119" t="str">
        <f t="shared" si="23"/>
        <v/>
      </c>
      <c r="S23" s="119" t="str">
        <f t="shared" si="23"/>
        <v/>
      </c>
      <c r="T23" s="120" t="str">
        <f t="shared" si="23"/>
        <v/>
      </c>
      <c r="U23" s="119" t="str">
        <f t="shared" si="23"/>
        <v/>
      </c>
      <c r="V23" s="119" t="str">
        <f t="shared" si="23"/>
        <v/>
      </c>
      <c r="W23" s="119" t="str">
        <f t="shared" si="23"/>
        <v/>
      </c>
      <c r="X23" s="119" t="str">
        <f t="shared" si="23"/>
        <v/>
      </c>
      <c r="Y23" s="119" t="str">
        <f t="shared" si="23"/>
        <v/>
      </c>
      <c r="Z23" s="119" t="str">
        <f t="shared" si="23"/>
        <v/>
      </c>
      <c r="AA23" s="119" t="str">
        <f t="shared" si="23"/>
        <v/>
      </c>
      <c r="AB23" s="119" t="str">
        <f t="shared" si="23"/>
        <v/>
      </c>
      <c r="AC23" s="119" t="str">
        <f t="shared" si="23"/>
        <v/>
      </c>
      <c r="AD23" s="119" t="str">
        <f t="shared" si="23"/>
        <v/>
      </c>
      <c r="AE23" s="119" t="str">
        <f t="shared" si="23"/>
        <v/>
      </c>
      <c r="AF23" s="119" t="str">
        <f t="shared" si="23"/>
        <v/>
      </c>
      <c r="AG23" s="119" t="str">
        <f t="shared" si="23"/>
        <v/>
      </c>
      <c r="AH23" s="119" t="str">
        <f t="shared" si="23"/>
        <v/>
      </c>
      <c r="AI23" s="119" t="str">
        <f t="shared" si="23"/>
        <v/>
      </c>
      <c r="AJ23" s="119" t="str">
        <f t="shared" si="23"/>
        <v/>
      </c>
      <c r="AK23" s="119" t="str">
        <f t="shared" ref="AK23:BB23" si="24">IF($M$89=0,"",IF(SUMIF($A$39:$A$88,AK$8,$M$39:$M$88)=0,"",SUMIF($A$39:$A$88,AK$8,$M$39:$M$88)))</f>
        <v/>
      </c>
      <c r="AL23" s="119" t="str">
        <f t="shared" si="24"/>
        <v/>
      </c>
      <c r="AM23" s="119" t="str">
        <f t="shared" si="24"/>
        <v/>
      </c>
      <c r="AN23" s="119" t="str">
        <f t="shared" si="24"/>
        <v/>
      </c>
      <c r="AO23" s="119" t="str">
        <f t="shared" si="24"/>
        <v/>
      </c>
      <c r="AP23" s="119" t="str">
        <f t="shared" si="24"/>
        <v/>
      </c>
      <c r="AQ23" s="119" t="str">
        <f t="shared" si="24"/>
        <v/>
      </c>
      <c r="AR23" s="119" t="str">
        <f t="shared" si="24"/>
        <v/>
      </c>
      <c r="AS23" s="119" t="str">
        <f t="shared" si="24"/>
        <v/>
      </c>
      <c r="AT23" s="119" t="str">
        <f t="shared" si="24"/>
        <v/>
      </c>
      <c r="AU23" s="119" t="str">
        <f t="shared" si="24"/>
        <v/>
      </c>
      <c r="AV23" s="119" t="str">
        <f t="shared" si="24"/>
        <v/>
      </c>
      <c r="AW23" s="119" t="str">
        <f t="shared" si="24"/>
        <v/>
      </c>
      <c r="AX23" s="119" t="str">
        <f t="shared" si="24"/>
        <v/>
      </c>
      <c r="AY23" s="119" t="str">
        <f t="shared" si="24"/>
        <v/>
      </c>
      <c r="AZ23" s="119" t="str">
        <f t="shared" si="24"/>
        <v/>
      </c>
      <c r="BA23" s="119" t="str">
        <f t="shared" si="24"/>
        <v/>
      </c>
      <c r="BB23" s="119" t="str">
        <f t="shared" si="24"/>
        <v/>
      </c>
    </row>
    <row r="24" spans="1:54" ht="24.65" customHeight="1">
      <c r="A24" s="653" t="s">
        <v>108</v>
      </c>
      <c r="B24" s="654"/>
      <c r="C24" s="391" t="s">
        <v>186</v>
      </c>
      <c r="D24" s="280" t="str">
        <f t="shared" si="0"/>
        <v/>
      </c>
      <c r="E24" s="116" t="str">
        <f t="shared" ref="E24:AJ24" si="25">IF($N$89=0,"",IF(SUMIF($A$39:$A$88,E$8,$N$39:$N$88)=0,"",SUMIF($A$39:$A$88,E$8,$N$39:$N$88)))</f>
        <v/>
      </c>
      <c r="F24" s="117" t="str">
        <f t="shared" si="25"/>
        <v/>
      </c>
      <c r="G24" s="117" t="str">
        <f t="shared" si="25"/>
        <v/>
      </c>
      <c r="H24" s="117" t="str">
        <f t="shared" si="25"/>
        <v/>
      </c>
      <c r="I24" s="117" t="str">
        <f t="shared" si="25"/>
        <v/>
      </c>
      <c r="J24" s="117" t="str">
        <f t="shared" si="25"/>
        <v/>
      </c>
      <c r="K24" s="117" t="str">
        <f t="shared" si="25"/>
        <v/>
      </c>
      <c r="L24" s="117" t="str">
        <f t="shared" si="25"/>
        <v/>
      </c>
      <c r="M24" s="117" t="str">
        <f t="shared" si="25"/>
        <v/>
      </c>
      <c r="N24" s="117" t="str">
        <f t="shared" si="25"/>
        <v/>
      </c>
      <c r="O24" s="117" t="str">
        <f t="shared" si="25"/>
        <v/>
      </c>
      <c r="P24" s="117" t="str">
        <f t="shared" si="25"/>
        <v/>
      </c>
      <c r="Q24" s="117" t="str">
        <f t="shared" si="25"/>
        <v/>
      </c>
      <c r="R24" s="117" t="str">
        <f t="shared" si="25"/>
        <v/>
      </c>
      <c r="S24" s="117" t="str">
        <f t="shared" si="25"/>
        <v/>
      </c>
      <c r="T24" s="117" t="str">
        <f t="shared" si="25"/>
        <v/>
      </c>
      <c r="U24" s="117" t="str">
        <f t="shared" si="25"/>
        <v/>
      </c>
      <c r="V24" s="117" t="str">
        <f t="shared" si="25"/>
        <v/>
      </c>
      <c r="W24" s="117" t="str">
        <f t="shared" si="25"/>
        <v/>
      </c>
      <c r="X24" s="117" t="str">
        <f t="shared" si="25"/>
        <v/>
      </c>
      <c r="Y24" s="117" t="str">
        <f t="shared" si="25"/>
        <v/>
      </c>
      <c r="Z24" s="117" t="str">
        <f t="shared" si="25"/>
        <v/>
      </c>
      <c r="AA24" s="117" t="str">
        <f t="shared" si="25"/>
        <v/>
      </c>
      <c r="AB24" s="117" t="str">
        <f t="shared" si="25"/>
        <v/>
      </c>
      <c r="AC24" s="117" t="str">
        <f t="shared" si="25"/>
        <v/>
      </c>
      <c r="AD24" s="117" t="str">
        <f t="shared" si="25"/>
        <v/>
      </c>
      <c r="AE24" s="117" t="str">
        <f t="shared" si="25"/>
        <v/>
      </c>
      <c r="AF24" s="117" t="str">
        <f t="shared" si="25"/>
        <v/>
      </c>
      <c r="AG24" s="117" t="str">
        <f t="shared" si="25"/>
        <v/>
      </c>
      <c r="AH24" s="117" t="str">
        <f t="shared" si="25"/>
        <v/>
      </c>
      <c r="AI24" s="117" t="str">
        <f t="shared" si="25"/>
        <v/>
      </c>
      <c r="AJ24" s="117" t="str">
        <f t="shared" si="25"/>
        <v/>
      </c>
      <c r="AK24" s="117" t="str">
        <f t="shared" ref="AK24:BB24" si="26">IF($N$89=0,"",IF(SUMIF($A$39:$A$88,AK$8,$N$39:$N$88)=0,"",SUMIF($A$39:$A$88,AK$8,$N$39:$N$88)))</f>
        <v/>
      </c>
      <c r="AL24" s="117" t="str">
        <f t="shared" si="26"/>
        <v/>
      </c>
      <c r="AM24" s="117" t="str">
        <f t="shared" si="26"/>
        <v/>
      </c>
      <c r="AN24" s="117" t="str">
        <f t="shared" si="26"/>
        <v/>
      </c>
      <c r="AO24" s="117" t="str">
        <f t="shared" si="26"/>
        <v/>
      </c>
      <c r="AP24" s="117" t="str">
        <f t="shared" si="26"/>
        <v/>
      </c>
      <c r="AQ24" s="117" t="str">
        <f t="shared" si="26"/>
        <v/>
      </c>
      <c r="AR24" s="117" t="str">
        <f t="shared" si="26"/>
        <v/>
      </c>
      <c r="AS24" s="117" t="str">
        <f t="shared" si="26"/>
        <v/>
      </c>
      <c r="AT24" s="117" t="str">
        <f t="shared" si="26"/>
        <v/>
      </c>
      <c r="AU24" s="117" t="str">
        <f t="shared" si="26"/>
        <v/>
      </c>
      <c r="AV24" s="117" t="str">
        <f t="shared" si="26"/>
        <v/>
      </c>
      <c r="AW24" s="117" t="str">
        <f t="shared" si="26"/>
        <v/>
      </c>
      <c r="AX24" s="117" t="str">
        <f t="shared" si="26"/>
        <v/>
      </c>
      <c r="AY24" s="117" t="str">
        <f t="shared" si="26"/>
        <v/>
      </c>
      <c r="AZ24" s="117" t="str">
        <f t="shared" si="26"/>
        <v/>
      </c>
      <c r="BA24" s="117" t="str">
        <f t="shared" si="26"/>
        <v/>
      </c>
      <c r="BB24" s="117" t="str">
        <f t="shared" si="26"/>
        <v/>
      </c>
    </row>
    <row r="25" spans="1:54" ht="24.65" customHeight="1">
      <c r="A25" s="655"/>
      <c r="B25" s="656"/>
      <c r="C25" s="392" t="s">
        <v>187</v>
      </c>
      <c r="D25" s="281" t="str">
        <f t="shared" si="0"/>
        <v/>
      </c>
      <c r="E25" s="118" t="str">
        <f t="shared" ref="E25:AJ25" si="27">IF($O$89=0,"",IF(SUMIF($A$39:$A$88,E$8,$O$39:$O$88)=0,"",SUMIF($A$39:$A$88,E$8,$O$39:$O$88)))</f>
        <v/>
      </c>
      <c r="F25" s="119" t="str">
        <f t="shared" si="27"/>
        <v/>
      </c>
      <c r="G25" s="119" t="str">
        <f t="shared" si="27"/>
        <v/>
      </c>
      <c r="H25" s="119" t="str">
        <f t="shared" si="27"/>
        <v/>
      </c>
      <c r="I25" s="119" t="str">
        <f t="shared" si="27"/>
        <v/>
      </c>
      <c r="J25" s="120" t="str">
        <f t="shared" si="27"/>
        <v/>
      </c>
      <c r="K25" s="119" t="str">
        <f t="shared" si="27"/>
        <v/>
      </c>
      <c r="L25" s="119" t="str">
        <f t="shared" si="27"/>
        <v/>
      </c>
      <c r="M25" s="119" t="str">
        <f t="shared" si="27"/>
        <v/>
      </c>
      <c r="N25" s="119" t="str">
        <f t="shared" si="27"/>
        <v/>
      </c>
      <c r="O25" s="120" t="str">
        <f t="shared" si="27"/>
        <v/>
      </c>
      <c r="P25" s="119" t="str">
        <f t="shared" si="27"/>
        <v/>
      </c>
      <c r="Q25" s="119" t="str">
        <f t="shared" si="27"/>
        <v/>
      </c>
      <c r="R25" s="119" t="str">
        <f t="shared" si="27"/>
        <v/>
      </c>
      <c r="S25" s="119" t="str">
        <f t="shared" si="27"/>
        <v/>
      </c>
      <c r="T25" s="120" t="str">
        <f t="shared" si="27"/>
        <v/>
      </c>
      <c r="U25" s="119" t="str">
        <f t="shared" si="27"/>
        <v/>
      </c>
      <c r="V25" s="119" t="str">
        <f t="shared" si="27"/>
        <v/>
      </c>
      <c r="W25" s="119" t="str">
        <f t="shared" si="27"/>
        <v/>
      </c>
      <c r="X25" s="119" t="str">
        <f t="shared" si="27"/>
        <v/>
      </c>
      <c r="Y25" s="119" t="str">
        <f t="shared" si="27"/>
        <v/>
      </c>
      <c r="Z25" s="119" t="str">
        <f t="shared" si="27"/>
        <v/>
      </c>
      <c r="AA25" s="119" t="str">
        <f t="shared" si="27"/>
        <v/>
      </c>
      <c r="AB25" s="119" t="str">
        <f t="shared" si="27"/>
        <v/>
      </c>
      <c r="AC25" s="119" t="str">
        <f t="shared" si="27"/>
        <v/>
      </c>
      <c r="AD25" s="119" t="str">
        <f t="shared" si="27"/>
        <v/>
      </c>
      <c r="AE25" s="119" t="str">
        <f t="shared" si="27"/>
        <v/>
      </c>
      <c r="AF25" s="119" t="str">
        <f t="shared" si="27"/>
        <v/>
      </c>
      <c r="AG25" s="119" t="str">
        <f t="shared" si="27"/>
        <v/>
      </c>
      <c r="AH25" s="119" t="str">
        <f t="shared" si="27"/>
        <v/>
      </c>
      <c r="AI25" s="119" t="str">
        <f t="shared" si="27"/>
        <v/>
      </c>
      <c r="AJ25" s="119" t="str">
        <f t="shared" si="27"/>
        <v/>
      </c>
      <c r="AK25" s="119" t="str">
        <f t="shared" ref="AK25:BB25" si="28">IF($O$89=0,"",IF(SUMIF($A$39:$A$88,AK$8,$O$39:$O$88)=0,"",SUMIF($A$39:$A$88,AK$8,$O$39:$O$88)))</f>
        <v/>
      </c>
      <c r="AL25" s="119" t="str">
        <f t="shared" si="28"/>
        <v/>
      </c>
      <c r="AM25" s="119" t="str">
        <f t="shared" si="28"/>
        <v/>
      </c>
      <c r="AN25" s="119" t="str">
        <f t="shared" si="28"/>
        <v/>
      </c>
      <c r="AO25" s="119" t="str">
        <f t="shared" si="28"/>
        <v/>
      </c>
      <c r="AP25" s="119" t="str">
        <f t="shared" si="28"/>
        <v/>
      </c>
      <c r="AQ25" s="119" t="str">
        <f t="shared" si="28"/>
        <v/>
      </c>
      <c r="AR25" s="119" t="str">
        <f t="shared" si="28"/>
        <v/>
      </c>
      <c r="AS25" s="119" t="str">
        <f t="shared" si="28"/>
        <v/>
      </c>
      <c r="AT25" s="119" t="str">
        <f t="shared" si="28"/>
        <v/>
      </c>
      <c r="AU25" s="119" t="str">
        <f t="shared" si="28"/>
        <v/>
      </c>
      <c r="AV25" s="119" t="str">
        <f t="shared" si="28"/>
        <v/>
      </c>
      <c r="AW25" s="119" t="str">
        <f t="shared" si="28"/>
        <v/>
      </c>
      <c r="AX25" s="119" t="str">
        <f t="shared" si="28"/>
        <v/>
      </c>
      <c r="AY25" s="119" t="str">
        <f t="shared" si="28"/>
        <v/>
      </c>
      <c r="AZ25" s="119" t="str">
        <f t="shared" si="28"/>
        <v/>
      </c>
      <c r="BA25" s="119" t="str">
        <f t="shared" si="28"/>
        <v/>
      </c>
      <c r="BB25" s="119" t="str">
        <f t="shared" si="28"/>
        <v/>
      </c>
    </row>
    <row r="26" spans="1:54" ht="24.65" customHeight="1">
      <c r="A26" s="655"/>
      <c r="B26" s="656"/>
      <c r="C26" s="392" t="s">
        <v>188</v>
      </c>
      <c r="D26" s="281" t="str">
        <f t="shared" si="0"/>
        <v/>
      </c>
      <c r="E26" s="118" t="str">
        <f t="shared" ref="E26:AJ26" si="29">IF($P$89=0,"",IF(SUMIF($A$39:$A$88,E$8,$P$39:$P$88)=0,"",SUMIF($A$39:$A$88,E$8,$P$39:$P$88)))</f>
        <v/>
      </c>
      <c r="F26" s="119" t="str">
        <f t="shared" si="29"/>
        <v/>
      </c>
      <c r="G26" s="119" t="str">
        <f t="shared" si="29"/>
        <v/>
      </c>
      <c r="H26" s="119" t="str">
        <f t="shared" si="29"/>
        <v/>
      </c>
      <c r="I26" s="119" t="str">
        <f t="shared" si="29"/>
        <v/>
      </c>
      <c r="J26" s="120" t="str">
        <f t="shared" si="29"/>
        <v/>
      </c>
      <c r="K26" s="119" t="str">
        <f t="shared" si="29"/>
        <v/>
      </c>
      <c r="L26" s="119" t="str">
        <f t="shared" si="29"/>
        <v/>
      </c>
      <c r="M26" s="119" t="str">
        <f t="shared" si="29"/>
        <v/>
      </c>
      <c r="N26" s="119" t="str">
        <f t="shared" si="29"/>
        <v/>
      </c>
      <c r="O26" s="120" t="str">
        <f t="shared" si="29"/>
        <v/>
      </c>
      <c r="P26" s="119" t="str">
        <f t="shared" si="29"/>
        <v/>
      </c>
      <c r="Q26" s="119" t="str">
        <f t="shared" si="29"/>
        <v/>
      </c>
      <c r="R26" s="119" t="str">
        <f t="shared" si="29"/>
        <v/>
      </c>
      <c r="S26" s="119" t="str">
        <f t="shared" si="29"/>
        <v/>
      </c>
      <c r="T26" s="120" t="str">
        <f t="shared" si="29"/>
        <v/>
      </c>
      <c r="U26" s="119" t="str">
        <f t="shared" si="29"/>
        <v/>
      </c>
      <c r="V26" s="119" t="str">
        <f t="shared" si="29"/>
        <v/>
      </c>
      <c r="W26" s="119" t="str">
        <f t="shared" si="29"/>
        <v/>
      </c>
      <c r="X26" s="119" t="str">
        <f t="shared" si="29"/>
        <v/>
      </c>
      <c r="Y26" s="119" t="str">
        <f t="shared" si="29"/>
        <v/>
      </c>
      <c r="Z26" s="119" t="str">
        <f t="shared" si="29"/>
        <v/>
      </c>
      <c r="AA26" s="119" t="str">
        <f t="shared" si="29"/>
        <v/>
      </c>
      <c r="AB26" s="119" t="str">
        <f t="shared" si="29"/>
        <v/>
      </c>
      <c r="AC26" s="119" t="str">
        <f t="shared" si="29"/>
        <v/>
      </c>
      <c r="AD26" s="119" t="str">
        <f t="shared" si="29"/>
        <v/>
      </c>
      <c r="AE26" s="119" t="str">
        <f t="shared" si="29"/>
        <v/>
      </c>
      <c r="AF26" s="119" t="str">
        <f t="shared" si="29"/>
        <v/>
      </c>
      <c r="AG26" s="119" t="str">
        <f t="shared" si="29"/>
        <v/>
      </c>
      <c r="AH26" s="119" t="str">
        <f t="shared" si="29"/>
        <v/>
      </c>
      <c r="AI26" s="119" t="str">
        <f t="shared" si="29"/>
        <v/>
      </c>
      <c r="AJ26" s="119" t="str">
        <f t="shared" si="29"/>
        <v/>
      </c>
      <c r="AK26" s="119" t="str">
        <f t="shared" ref="AK26:BB26" si="30">IF($P$89=0,"",IF(SUMIF($A$39:$A$88,AK$8,$P$39:$P$88)=0,"",SUMIF($A$39:$A$88,AK$8,$P$39:$P$88)))</f>
        <v/>
      </c>
      <c r="AL26" s="119" t="str">
        <f t="shared" si="30"/>
        <v/>
      </c>
      <c r="AM26" s="119" t="str">
        <f t="shared" si="30"/>
        <v/>
      </c>
      <c r="AN26" s="119" t="str">
        <f t="shared" si="30"/>
        <v/>
      </c>
      <c r="AO26" s="119" t="str">
        <f t="shared" si="30"/>
        <v/>
      </c>
      <c r="AP26" s="119" t="str">
        <f t="shared" si="30"/>
        <v/>
      </c>
      <c r="AQ26" s="119" t="str">
        <f t="shared" si="30"/>
        <v/>
      </c>
      <c r="AR26" s="119" t="str">
        <f t="shared" si="30"/>
        <v/>
      </c>
      <c r="AS26" s="119" t="str">
        <f t="shared" si="30"/>
        <v/>
      </c>
      <c r="AT26" s="119" t="str">
        <f t="shared" si="30"/>
        <v/>
      </c>
      <c r="AU26" s="119" t="str">
        <f t="shared" si="30"/>
        <v/>
      </c>
      <c r="AV26" s="119" t="str">
        <f t="shared" si="30"/>
        <v/>
      </c>
      <c r="AW26" s="119" t="str">
        <f t="shared" si="30"/>
        <v/>
      </c>
      <c r="AX26" s="119" t="str">
        <f t="shared" si="30"/>
        <v/>
      </c>
      <c r="AY26" s="119" t="str">
        <f t="shared" si="30"/>
        <v/>
      </c>
      <c r="AZ26" s="119" t="str">
        <f t="shared" si="30"/>
        <v/>
      </c>
      <c r="BA26" s="119" t="str">
        <f t="shared" si="30"/>
        <v/>
      </c>
      <c r="BB26" s="119" t="str">
        <f t="shared" si="30"/>
        <v/>
      </c>
    </row>
    <row r="27" spans="1:54" ht="24.65" customHeight="1" thickBot="1">
      <c r="A27" s="657"/>
      <c r="B27" s="658"/>
      <c r="C27" s="392" t="s">
        <v>189</v>
      </c>
      <c r="D27" s="282" t="str">
        <f t="shared" si="0"/>
        <v/>
      </c>
      <c r="E27" s="118" t="str">
        <f t="shared" ref="E27:AJ27" si="31">IF($Q$89=0,"",IF(SUMIF($A$39:$A$88,E$8,$Q$39:$Q$88)=0,"",SUMIF($A$39:$A$88,E$8,$Q$39:$Q$88)))</f>
        <v/>
      </c>
      <c r="F27" s="119" t="str">
        <f t="shared" si="31"/>
        <v/>
      </c>
      <c r="G27" s="119" t="str">
        <f t="shared" si="31"/>
        <v/>
      </c>
      <c r="H27" s="119" t="str">
        <f t="shared" si="31"/>
        <v/>
      </c>
      <c r="I27" s="119" t="str">
        <f t="shared" si="31"/>
        <v/>
      </c>
      <c r="J27" s="120" t="str">
        <f t="shared" si="31"/>
        <v/>
      </c>
      <c r="K27" s="119" t="str">
        <f t="shared" si="31"/>
        <v/>
      </c>
      <c r="L27" s="119" t="str">
        <f t="shared" si="31"/>
        <v/>
      </c>
      <c r="M27" s="119" t="str">
        <f t="shared" si="31"/>
        <v/>
      </c>
      <c r="N27" s="119" t="str">
        <f t="shared" si="31"/>
        <v/>
      </c>
      <c r="O27" s="120" t="str">
        <f t="shared" si="31"/>
        <v/>
      </c>
      <c r="P27" s="119" t="str">
        <f t="shared" si="31"/>
        <v/>
      </c>
      <c r="Q27" s="119" t="str">
        <f t="shared" si="31"/>
        <v/>
      </c>
      <c r="R27" s="119" t="str">
        <f t="shared" si="31"/>
        <v/>
      </c>
      <c r="S27" s="119" t="str">
        <f t="shared" si="31"/>
        <v/>
      </c>
      <c r="T27" s="120" t="str">
        <f t="shared" si="31"/>
        <v/>
      </c>
      <c r="U27" s="119" t="str">
        <f t="shared" si="31"/>
        <v/>
      </c>
      <c r="V27" s="119" t="str">
        <f t="shared" si="31"/>
        <v/>
      </c>
      <c r="W27" s="119" t="str">
        <f t="shared" si="31"/>
        <v/>
      </c>
      <c r="X27" s="119" t="str">
        <f t="shared" si="31"/>
        <v/>
      </c>
      <c r="Y27" s="119" t="str">
        <f t="shared" si="31"/>
        <v/>
      </c>
      <c r="Z27" s="119" t="str">
        <f t="shared" si="31"/>
        <v/>
      </c>
      <c r="AA27" s="119" t="str">
        <f t="shared" si="31"/>
        <v/>
      </c>
      <c r="AB27" s="119" t="str">
        <f t="shared" si="31"/>
        <v/>
      </c>
      <c r="AC27" s="119" t="str">
        <f t="shared" si="31"/>
        <v/>
      </c>
      <c r="AD27" s="119" t="str">
        <f t="shared" si="31"/>
        <v/>
      </c>
      <c r="AE27" s="119" t="str">
        <f t="shared" si="31"/>
        <v/>
      </c>
      <c r="AF27" s="119" t="str">
        <f t="shared" si="31"/>
        <v/>
      </c>
      <c r="AG27" s="119" t="str">
        <f t="shared" si="31"/>
        <v/>
      </c>
      <c r="AH27" s="119" t="str">
        <f t="shared" si="31"/>
        <v/>
      </c>
      <c r="AI27" s="119" t="str">
        <f t="shared" si="31"/>
        <v/>
      </c>
      <c r="AJ27" s="119" t="str">
        <f t="shared" si="31"/>
        <v/>
      </c>
      <c r="AK27" s="119" t="str">
        <f t="shared" ref="AK27:BB27" si="32">IF($Q$89=0,"",IF(SUMIF($A$39:$A$88,AK$8,$Q$39:$Q$88)=0,"",SUMIF($A$39:$A$88,AK$8,$Q$39:$Q$88)))</f>
        <v/>
      </c>
      <c r="AL27" s="119" t="str">
        <f t="shared" si="32"/>
        <v/>
      </c>
      <c r="AM27" s="119" t="str">
        <f t="shared" si="32"/>
        <v/>
      </c>
      <c r="AN27" s="119" t="str">
        <f t="shared" si="32"/>
        <v/>
      </c>
      <c r="AO27" s="119" t="str">
        <f t="shared" si="32"/>
        <v/>
      </c>
      <c r="AP27" s="119" t="str">
        <f t="shared" si="32"/>
        <v/>
      </c>
      <c r="AQ27" s="119" t="str">
        <f t="shared" si="32"/>
        <v/>
      </c>
      <c r="AR27" s="119" t="str">
        <f t="shared" si="32"/>
        <v/>
      </c>
      <c r="AS27" s="119" t="str">
        <f t="shared" si="32"/>
        <v/>
      </c>
      <c r="AT27" s="119" t="str">
        <f t="shared" si="32"/>
        <v/>
      </c>
      <c r="AU27" s="119" t="str">
        <f t="shared" si="32"/>
        <v/>
      </c>
      <c r="AV27" s="119" t="str">
        <f t="shared" si="32"/>
        <v/>
      </c>
      <c r="AW27" s="119" t="str">
        <f t="shared" si="32"/>
        <v/>
      </c>
      <c r="AX27" s="119" t="str">
        <f t="shared" si="32"/>
        <v/>
      </c>
      <c r="AY27" s="119" t="str">
        <f t="shared" si="32"/>
        <v/>
      </c>
      <c r="AZ27" s="119" t="str">
        <f t="shared" si="32"/>
        <v/>
      </c>
      <c r="BA27" s="119" t="str">
        <f t="shared" si="32"/>
        <v/>
      </c>
      <c r="BB27" s="119" t="str">
        <f t="shared" si="32"/>
        <v/>
      </c>
    </row>
    <row r="28" spans="1:54" ht="24.65" customHeight="1">
      <c r="A28" s="653" t="s">
        <v>1887</v>
      </c>
      <c r="B28" s="654"/>
      <c r="C28" s="391" t="s">
        <v>186</v>
      </c>
      <c r="D28" s="280" t="str">
        <f t="shared" si="0"/>
        <v/>
      </c>
      <c r="E28" s="116" t="str">
        <f t="shared" ref="E28:AJ28" si="33">IF($R$89=0,"",IF(SUMIF($A$39:$A$88,E$8,$R$39:$R$88)=0,"",SUMIF($A$39:$A$88,E$8,$R$39:$R$88)))</f>
        <v/>
      </c>
      <c r="F28" s="117" t="str">
        <f t="shared" si="33"/>
        <v/>
      </c>
      <c r="G28" s="117" t="str">
        <f t="shared" si="33"/>
        <v/>
      </c>
      <c r="H28" s="117" t="str">
        <f t="shared" si="33"/>
        <v/>
      </c>
      <c r="I28" s="117" t="str">
        <f t="shared" si="33"/>
        <v/>
      </c>
      <c r="J28" s="117" t="str">
        <f t="shared" si="33"/>
        <v/>
      </c>
      <c r="K28" s="117" t="str">
        <f t="shared" si="33"/>
        <v/>
      </c>
      <c r="L28" s="117" t="str">
        <f t="shared" si="33"/>
        <v/>
      </c>
      <c r="M28" s="117" t="str">
        <f t="shared" si="33"/>
        <v/>
      </c>
      <c r="N28" s="117" t="str">
        <f t="shared" si="33"/>
        <v/>
      </c>
      <c r="O28" s="117" t="str">
        <f t="shared" si="33"/>
        <v/>
      </c>
      <c r="P28" s="117" t="str">
        <f t="shared" si="33"/>
        <v/>
      </c>
      <c r="Q28" s="117" t="str">
        <f t="shared" si="33"/>
        <v/>
      </c>
      <c r="R28" s="117" t="str">
        <f t="shared" si="33"/>
        <v/>
      </c>
      <c r="S28" s="117" t="str">
        <f t="shared" si="33"/>
        <v/>
      </c>
      <c r="T28" s="117" t="str">
        <f t="shared" si="33"/>
        <v/>
      </c>
      <c r="U28" s="117" t="str">
        <f t="shared" si="33"/>
        <v/>
      </c>
      <c r="V28" s="117" t="str">
        <f t="shared" si="33"/>
        <v/>
      </c>
      <c r="W28" s="117" t="str">
        <f t="shared" si="33"/>
        <v/>
      </c>
      <c r="X28" s="117" t="str">
        <f t="shared" si="33"/>
        <v/>
      </c>
      <c r="Y28" s="117" t="str">
        <f t="shared" si="33"/>
        <v/>
      </c>
      <c r="Z28" s="117" t="str">
        <f t="shared" si="33"/>
        <v/>
      </c>
      <c r="AA28" s="117" t="str">
        <f t="shared" si="33"/>
        <v/>
      </c>
      <c r="AB28" s="117" t="str">
        <f t="shared" si="33"/>
        <v/>
      </c>
      <c r="AC28" s="117" t="str">
        <f t="shared" si="33"/>
        <v/>
      </c>
      <c r="AD28" s="117" t="str">
        <f t="shared" si="33"/>
        <v/>
      </c>
      <c r="AE28" s="117" t="str">
        <f t="shared" si="33"/>
        <v/>
      </c>
      <c r="AF28" s="117" t="str">
        <f t="shared" si="33"/>
        <v/>
      </c>
      <c r="AG28" s="117" t="str">
        <f t="shared" si="33"/>
        <v/>
      </c>
      <c r="AH28" s="117" t="str">
        <f t="shared" si="33"/>
        <v/>
      </c>
      <c r="AI28" s="117" t="str">
        <f t="shared" si="33"/>
        <v/>
      </c>
      <c r="AJ28" s="117" t="str">
        <f t="shared" si="33"/>
        <v/>
      </c>
      <c r="AK28" s="117" t="str">
        <f t="shared" ref="AK28:BB28" si="34">IF($R$89=0,"",IF(SUMIF($A$39:$A$88,AK$8,$R$39:$R$88)=0,"",SUMIF($A$39:$A$88,AK$8,$R$39:$R$88)))</f>
        <v/>
      </c>
      <c r="AL28" s="117" t="str">
        <f t="shared" si="34"/>
        <v/>
      </c>
      <c r="AM28" s="117" t="str">
        <f t="shared" si="34"/>
        <v/>
      </c>
      <c r="AN28" s="117" t="str">
        <f t="shared" si="34"/>
        <v/>
      </c>
      <c r="AO28" s="117" t="str">
        <f t="shared" si="34"/>
        <v/>
      </c>
      <c r="AP28" s="117" t="str">
        <f t="shared" si="34"/>
        <v/>
      </c>
      <c r="AQ28" s="117" t="str">
        <f t="shared" si="34"/>
        <v/>
      </c>
      <c r="AR28" s="117" t="str">
        <f t="shared" si="34"/>
        <v/>
      </c>
      <c r="AS28" s="117" t="str">
        <f t="shared" si="34"/>
        <v/>
      </c>
      <c r="AT28" s="117" t="str">
        <f t="shared" si="34"/>
        <v/>
      </c>
      <c r="AU28" s="117" t="str">
        <f t="shared" si="34"/>
        <v/>
      </c>
      <c r="AV28" s="117" t="str">
        <f t="shared" si="34"/>
        <v/>
      </c>
      <c r="AW28" s="117" t="str">
        <f t="shared" si="34"/>
        <v/>
      </c>
      <c r="AX28" s="117" t="str">
        <f t="shared" si="34"/>
        <v/>
      </c>
      <c r="AY28" s="117" t="str">
        <f t="shared" si="34"/>
        <v/>
      </c>
      <c r="AZ28" s="117" t="str">
        <f t="shared" si="34"/>
        <v/>
      </c>
      <c r="BA28" s="117" t="str">
        <f t="shared" si="34"/>
        <v/>
      </c>
      <c r="BB28" s="117" t="str">
        <f t="shared" si="34"/>
        <v/>
      </c>
    </row>
    <row r="29" spans="1:54" ht="24.65" customHeight="1">
      <c r="A29" s="655"/>
      <c r="B29" s="656"/>
      <c r="C29" s="392" t="s">
        <v>187</v>
      </c>
      <c r="D29" s="281" t="str">
        <f t="shared" si="0"/>
        <v/>
      </c>
      <c r="E29" s="118" t="str">
        <f t="shared" ref="E29:AJ29" si="35">IF($S$89=0,"",IF(SUMIF($A$39:$A$88,E$8,$S$39:$S$88)=0,"",SUMIF($A$39:$A$88,E$8,$S$39:$S$88)))</f>
        <v/>
      </c>
      <c r="F29" s="119" t="str">
        <f t="shared" si="35"/>
        <v/>
      </c>
      <c r="G29" s="119" t="str">
        <f t="shared" si="35"/>
        <v/>
      </c>
      <c r="H29" s="119" t="str">
        <f t="shared" si="35"/>
        <v/>
      </c>
      <c r="I29" s="119" t="str">
        <f t="shared" si="35"/>
        <v/>
      </c>
      <c r="J29" s="120" t="str">
        <f t="shared" si="35"/>
        <v/>
      </c>
      <c r="K29" s="119" t="str">
        <f t="shared" si="35"/>
        <v/>
      </c>
      <c r="L29" s="119" t="str">
        <f t="shared" si="35"/>
        <v/>
      </c>
      <c r="M29" s="119" t="str">
        <f t="shared" si="35"/>
        <v/>
      </c>
      <c r="N29" s="119" t="str">
        <f t="shared" si="35"/>
        <v/>
      </c>
      <c r="O29" s="120" t="str">
        <f t="shared" si="35"/>
        <v/>
      </c>
      <c r="P29" s="119" t="str">
        <f t="shared" si="35"/>
        <v/>
      </c>
      <c r="Q29" s="119" t="str">
        <f t="shared" si="35"/>
        <v/>
      </c>
      <c r="R29" s="119" t="str">
        <f t="shared" si="35"/>
        <v/>
      </c>
      <c r="S29" s="119" t="str">
        <f t="shared" si="35"/>
        <v/>
      </c>
      <c r="T29" s="120" t="str">
        <f t="shared" si="35"/>
        <v/>
      </c>
      <c r="U29" s="119" t="str">
        <f t="shared" si="35"/>
        <v/>
      </c>
      <c r="V29" s="119" t="str">
        <f t="shared" si="35"/>
        <v/>
      </c>
      <c r="W29" s="119" t="str">
        <f t="shared" si="35"/>
        <v/>
      </c>
      <c r="X29" s="119" t="str">
        <f t="shared" si="35"/>
        <v/>
      </c>
      <c r="Y29" s="119" t="str">
        <f t="shared" si="35"/>
        <v/>
      </c>
      <c r="Z29" s="119" t="str">
        <f t="shared" si="35"/>
        <v/>
      </c>
      <c r="AA29" s="119" t="str">
        <f t="shared" si="35"/>
        <v/>
      </c>
      <c r="AB29" s="119" t="str">
        <f t="shared" si="35"/>
        <v/>
      </c>
      <c r="AC29" s="119" t="str">
        <f t="shared" si="35"/>
        <v/>
      </c>
      <c r="AD29" s="119" t="str">
        <f t="shared" si="35"/>
        <v/>
      </c>
      <c r="AE29" s="119" t="str">
        <f t="shared" si="35"/>
        <v/>
      </c>
      <c r="AF29" s="119" t="str">
        <f t="shared" si="35"/>
        <v/>
      </c>
      <c r="AG29" s="119" t="str">
        <f t="shared" si="35"/>
        <v/>
      </c>
      <c r="AH29" s="119" t="str">
        <f t="shared" si="35"/>
        <v/>
      </c>
      <c r="AI29" s="119" t="str">
        <f t="shared" si="35"/>
        <v/>
      </c>
      <c r="AJ29" s="119" t="str">
        <f t="shared" si="35"/>
        <v/>
      </c>
      <c r="AK29" s="119" t="str">
        <f t="shared" ref="AK29:BB29" si="36">IF($S$89=0,"",IF(SUMIF($A$39:$A$88,AK$8,$S$39:$S$88)=0,"",SUMIF($A$39:$A$88,AK$8,$S$39:$S$88)))</f>
        <v/>
      </c>
      <c r="AL29" s="119" t="str">
        <f t="shared" si="36"/>
        <v/>
      </c>
      <c r="AM29" s="119" t="str">
        <f t="shared" si="36"/>
        <v/>
      </c>
      <c r="AN29" s="119" t="str">
        <f t="shared" si="36"/>
        <v/>
      </c>
      <c r="AO29" s="119" t="str">
        <f t="shared" si="36"/>
        <v/>
      </c>
      <c r="AP29" s="119" t="str">
        <f t="shared" si="36"/>
        <v/>
      </c>
      <c r="AQ29" s="119" t="str">
        <f t="shared" si="36"/>
        <v/>
      </c>
      <c r="AR29" s="119" t="str">
        <f t="shared" si="36"/>
        <v/>
      </c>
      <c r="AS29" s="119" t="str">
        <f t="shared" si="36"/>
        <v/>
      </c>
      <c r="AT29" s="119" t="str">
        <f t="shared" si="36"/>
        <v/>
      </c>
      <c r="AU29" s="119" t="str">
        <f t="shared" si="36"/>
        <v/>
      </c>
      <c r="AV29" s="119" t="str">
        <f t="shared" si="36"/>
        <v/>
      </c>
      <c r="AW29" s="119" t="str">
        <f t="shared" si="36"/>
        <v/>
      </c>
      <c r="AX29" s="119" t="str">
        <f t="shared" si="36"/>
        <v/>
      </c>
      <c r="AY29" s="119" t="str">
        <f t="shared" si="36"/>
        <v/>
      </c>
      <c r="AZ29" s="119" t="str">
        <f t="shared" si="36"/>
        <v/>
      </c>
      <c r="BA29" s="119" t="str">
        <f t="shared" si="36"/>
        <v/>
      </c>
      <c r="BB29" s="119" t="str">
        <f t="shared" si="36"/>
        <v/>
      </c>
    </row>
    <row r="30" spans="1:54" ht="24.65" customHeight="1">
      <c r="A30" s="655"/>
      <c r="B30" s="656"/>
      <c r="C30" s="392" t="s">
        <v>188</v>
      </c>
      <c r="D30" s="281" t="str">
        <f t="shared" si="0"/>
        <v/>
      </c>
      <c r="E30" s="118" t="str">
        <f t="shared" ref="E30:AJ30" si="37">IF($T$89=0,"",IF(SUMIF($A$39:$A$88,E$8,$T$39:$T$88)=0,"",SUMIF($A$39:$A$88,E$8,$T$39:$T$88)))</f>
        <v/>
      </c>
      <c r="F30" s="119" t="str">
        <f t="shared" si="37"/>
        <v/>
      </c>
      <c r="G30" s="119" t="str">
        <f t="shared" si="37"/>
        <v/>
      </c>
      <c r="H30" s="119" t="str">
        <f t="shared" si="37"/>
        <v/>
      </c>
      <c r="I30" s="119" t="str">
        <f t="shared" si="37"/>
        <v/>
      </c>
      <c r="J30" s="120" t="str">
        <f t="shared" si="37"/>
        <v/>
      </c>
      <c r="K30" s="119" t="str">
        <f t="shared" si="37"/>
        <v/>
      </c>
      <c r="L30" s="119" t="str">
        <f t="shared" si="37"/>
        <v/>
      </c>
      <c r="M30" s="119" t="str">
        <f t="shared" si="37"/>
        <v/>
      </c>
      <c r="N30" s="119" t="str">
        <f t="shared" si="37"/>
        <v/>
      </c>
      <c r="O30" s="120" t="str">
        <f t="shared" si="37"/>
        <v/>
      </c>
      <c r="P30" s="119" t="str">
        <f t="shared" si="37"/>
        <v/>
      </c>
      <c r="Q30" s="119" t="str">
        <f t="shared" si="37"/>
        <v/>
      </c>
      <c r="R30" s="119" t="str">
        <f t="shared" si="37"/>
        <v/>
      </c>
      <c r="S30" s="119" t="str">
        <f t="shared" si="37"/>
        <v/>
      </c>
      <c r="T30" s="120" t="str">
        <f t="shared" si="37"/>
        <v/>
      </c>
      <c r="U30" s="119" t="str">
        <f t="shared" si="37"/>
        <v/>
      </c>
      <c r="V30" s="119" t="str">
        <f t="shared" si="37"/>
        <v/>
      </c>
      <c r="W30" s="119" t="str">
        <f t="shared" si="37"/>
        <v/>
      </c>
      <c r="X30" s="119" t="str">
        <f t="shared" si="37"/>
        <v/>
      </c>
      <c r="Y30" s="119" t="str">
        <f t="shared" si="37"/>
        <v/>
      </c>
      <c r="Z30" s="119" t="str">
        <f t="shared" si="37"/>
        <v/>
      </c>
      <c r="AA30" s="119" t="str">
        <f t="shared" si="37"/>
        <v/>
      </c>
      <c r="AB30" s="119" t="str">
        <f t="shared" si="37"/>
        <v/>
      </c>
      <c r="AC30" s="119" t="str">
        <f t="shared" si="37"/>
        <v/>
      </c>
      <c r="AD30" s="119" t="str">
        <f t="shared" si="37"/>
        <v/>
      </c>
      <c r="AE30" s="119" t="str">
        <f t="shared" si="37"/>
        <v/>
      </c>
      <c r="AF30" s="119" t="str">
        <f t="shared" si="37"/>
        <v/>
      </c>
      <c r="AG30" s="119" t="str">
        <f t="shared" si="37"/>
        <v/>
      </c>
      <c r="AH30" s="119" t="str">
        <f t="shared" si="37"/>
        <v/>
      </c>
      <c r="AI30" s="119" t="str">
        <f t="shared" si="37"/>
        <v/>
      </c>
      <c r="AJ30" s="119" t="str">
        <f t="shared" si="37"/>
        <v/>
      </c>
      <c r="AK30" s="119" t="str">
        <f t="shared" ref="AK30:BB30" si="38">IF($T$89=0,"",IF(SUMIF($A$39:$A$88,AK$8,$T$39:$T$88)=0,"",SUMIF($A$39:$A$88,AK$8,$T$39:$T$88)))</f>
        <v/>
      </c>
      <c r="AL30" s="119" t="str">
        <f t="shared" si="38"/>
        <v/>
      </c>
      <c r="AM30" s="119" t="str">
        <f t="shared" si="38"/>
        <v/>
      </c>
      <c r="AN30" s="119" t="str">
        <f t="shared" si="38"/>
        <v/>
      </c>
      <c r="AO30" s="119" t="str">
        <f t="shared" si="38"/>
        <v/>
      </c>
      <c r="AP30" s="119" t="str">
        <f t="shared" si="38"/>
        <v/>
      </c>
      <c r="AQ30" s="119" t="str">
        <f t="shared" si="38"/>
        <v/>
      </c>
      <c r="AR30" s="119" t="str">
        <f t="shared" si="38"/>
        <v/>
      </c>
      <c r="AS30" s="119" t="str">
        <f t="shared" si="38"/>
        <v/>
      </c>
      <c r="AT30" s="119" t="str">
        <f t="shared" si="38"/>
        <v/>
      </c>
      <c r="AU30" s="119" t="str">
        <f t="shared" si="38"/>
        <v/>
      </c>
      <c r="AV30" s="119" t="str">
        <f t="shared" si="38"/>
        <v/>
      </c>
      <c r="AW30" s="119" t="str">
        <f t="shared" si="38"/>
        <v/>
      </c>
      <c r="AX30" s="119" t="str">
        <f t="shared" si="38"/>
        <v/>
      </c>
      <c r="AY30" s="119" t="str">
        <f t="shared" si="38"/>
        <v/>
      </c>
      <c r="AZ30" s="119" t="str">
        <f t="shared" si="38"/>
        <v/>
      </c>
      <c r="BA30" s="119" t="str">
        <f t="shared" si="38"/>
        <v/>
      </c>
      <c r="BB30" s="119" t="str">
        <f t="shared" si="38"/>
        <v/>
      </c>
    </row>
    <row r="31" spans="1:54" ht="24.65" customHeight="1" thickBot="1">
      <c r="A31" s="657"/>
      <c r="B31" s="658"/>
      <c r="C31" s="392" t="s">
        <v>189</v>
      </c>
      <c r="D31" s="282" t="str">
        <f t="shared" si="0"/>
        <v/>
      </c>
      <c r="E31" s="118" t="str">
        <f t="shared" ref="E31:AJ31" si="39">IF($U$89=0,"",IF(SUMIF($A$39:$A$88,E$8,$U$39:$U$88)=0,"",SUMIF($A$39:$A$88,E$8,$U$39:$U$88)))</f>
        <v/>
      </c>
      <c r="F31" s="119" t="str">
        <f t="shared" si="39"/>
        <v/>
      </c>
      <c r="G31" s="119" t="str">
        <f t="shared" si="39"/>
        <v/>
      </c>
      <c r="H31" s="119" t="str">
        <f t="shared" si="39"/>
        <v/>
      </c>
      <c r="I31" s="119" t="str">
        <f t="shared" si="39"/>
        <v/>
      </c>
      <c r="J31" s="120" t="str">
        <f t="shared" si="39"/>
        <v/>
      </c>
      <c r="K31" s="119" t="str">
        <f t="shared" si="39"/>
        <v/>
      </c>
      <c r="L31" s="119" t="str">
        <f t="shared" si="39"/>
        <v/>
      </c>
      <c r="M31" s="119" t="str">
        <f t="shared" si="39"/>
        <v/>
      </c>
      <c r="N31" s="119" t="str">
        <f t="shared" si="39"/>
        <v/>
      </c>
      <c r="O31" s="120" t="str">
        <f t="shared" si="39"/>
        <v/>
      </c>
      <c r="P31" s="119" t="str">
        <f t="shared" si="39"/>
        <v/>
      </c>
      <c r="Q31" s="119" t="str">
        <f t="shared" si="39"/>
        <v/>
      </c>
      <c r="R31" s="119" t="str">
        <f t="shared" si="39"/>
        <v/>
      </c>
      <c r="S31" s="119" t="str">
        <f t="shared" si="39"/>
        <v/>
      </c>
      <c r="T31" s="120" t="str">
        <f t="shared" si="39"/>
        <v/>
      </c>
      <c r="U31" s="119" t="str">
        <f t="shared" si="39"/>
        <v/>
      </c>
      <c r="V31" s="119" t="str">
        <f t="shared" si="39"/>
        <v/>
      </c>
      <c r="W31" s="119" t="str">
        <f t="shared" si="39"/>
        <v/>
      </c>
      <c r="X31" s="119" t="str">
        <f t="shared" si="39"/>
        <v/>
      </c>
      <c r="Y31" s="119" t="str">
        <f t="shared" si="39"/>
        <v/>
      </c>
      <c r="Z31" s="119" t="str">
        <f t="shared" si="39"/>
        <v/>
      </c>
      <c r="AA31" s="119" t="str">
        <f t="shared" si="39"/>
        <v/>
      </c>
      <c r="AB31" s="119" t="str">
        <f t="shared" si="39"/>
        <v/>
      </c>
      <c r="AC31" s="119" t="str">
        <f t="shared" si="39"/>
        <v/>
      </c>
      <c r="AD31" s="119" t="str">
        <f t="shared" si="39"/>
        <v/>
      </c>
      <c r="AE31" s="119" t="str">
        <f t="shared" si="39"/>
        <v/>
      </c>
      <c r="AF31" s="119" t="str">
        <f t="shared" si="39"/>
        <v/>
      </c>
      <c r="AG31" s="119" t="str">
        <f t="shared" si="39"/>
        <v/>
      </c>
      <c r="AH31" s="119" t="str">
        <f t="shared" si="39"/>
        <v/>
      </c>
      <c r="AI31" s="119" t="str">
        <f t="shared" si="39"/>
        <v/>
      </c>
      <c r="AJ31" s="119" t="str">
        <f t="shared" si="39"/>
        <v/>
      </c>
      <c r="AK31" s="119" t="str">
        <f t="shared" ref="AK31:BB31" si="40">IF($U$89=0,"",IF(SUMIF($A$39:$A$88,AK$8,$U$39:$U$88)=0,"",SUMIF($A$39:$A$88,AK$8,$U$39:$U$88)))</f>
        <v/>
      </c>
      <c r="AL31" s="119" t="str">
        <f t="shared" si="40"/>
        <v/>
      </c>
      <c r="AM31" s="119" t="str">
        <f t="shared" si="40"/>
        <v/>
      </c>
      <c r="AN31" s="119" t="str">
        <f t="shared" si="40"/>
        <v/>
      </c>
      <c r="AO31" s="119" t="str">
        <f t="shared" si="40"/>
        <v/>
      </c>
      <c r="AP31" s="119" t="str">
        <f t="shared" si="40"/>
        <v/>
      </c>
      <c r="AQ31" s="119" t="str">
        <f t="shared" si="40"/>
        <v/>
      </c>
      <c r="AR31" s="119" t="str">
        <f t="shared" si="40"/>
        <v/>
      </c>
      <c r="AS31" s="119" t="str">
        <f t="shared" si="40"/>
        <v/>
      </c>
      <c r="AT31" s="119" t="str">
        <f t="shared" si="40"/>
        <v/>
      </c>
      <c r="AU31" s="119" t="str">
        <f t="shared" si="40"/>
        <v/>
      </c>
      <c r="AV31" s="119" t="str">
        <f t="shared" si="40"/>
        <v/>
      </c>
      <c r="AW31" s="119" t="str">
        <f t="shared" si="40"/>
        <v/>
      </c>
      <c r="AX31" s="119" t="str">
        <f t="shared" si="40"/>
        <v/>
      </c>
      <c r="AY31" s="119" t="str">
        <f t="shared" si="40"/>
        <v/>
      </c>
      <c r="AZ31" s="119" t="str">
        <f t="shared" si="40"/>
        <v/>
      </c>
      <c r="BA31" s="119" t="str">
        <f t="shared" si="40"/>
        <v/>
      </c>
      <c r="BB31" s="119" t="str">
        <f t="shared" si="40"/>
        <v/>
      </c>
    </row>
    <row r="32" spans="1:54" ht="24.65" customHeight="1" thickBot="1">
      <c r="A32" s="675" t="s">
        <v>543</v>
      </c>
      <c r="B32" s="676"/>
      <c r="C32" s="676"/>
      <c r="D32" s="116" t="str">
        <f t="shared" si="0"/>
        <v/>
      </c>
      <c r="E32" s="121" t="str">
        <f t="shared" ref="E32:AJ32" si="41">IF($V$89=0,"",IF(SUMIF($A$39:$A$88,E$8,$V$39:$V$88)=0,"",SUMIF($A$39:$A$88,E$8,$V$39:$V$88)))</f>
        <v/>
      </c>
      <c r="F32" s="122" t="str">
        <f t="shared" si="41"/>
        <v/>
      </c>
      <c r="G32" s="122" t="str">
        <f t="shared" si="41"/>
        <v/>
      </c>
      <c r="H32" s="122" t="str">
        <f t="shared" si="41"/>
        <v/>
      </c>
      <c r="I32" s="122" t="str">
        <f t="shared" si="41"/>
        <v/>
      </c>
      <c r="J32" s="122" t="str">
        <f t="shared" si="41"/>
        <v/>
      </c>
      <c r="K32" s="122" t="str">
        <f t="shared" si="41"/>
        <v/>
      </c>
      <c r="L32" s="122" t="str">
        <f t="shared" si="41"/>
        <v/>
      </c>
      <c r="M32" s="122" t="str">
        <f t="shared" si="41"/>
        <v/>
      </c>
      <c r="N32" s="122" t="str">
        <f t="shared" si="41"/>
        <v/>
      </c>
      <c r="O32" s="122" t="str">
        <f t="shared" si="41"/>
        <v/>
      </c>
      <c r="P32" s="122" t="str">
        <f t="shared" si="41"/>
        <v/>
      </c>
      <c r="Q32" s="122" t="str">
        <f t="shared" si="41"/>
        <v/>
      </c>
      <c r="R32" s="122" t="str">
        <f t="shared" si="41"/>
        <v/>
      </c>
      <c r="S32" s="122" t="str">
        <f t="shared" si="41"/>
        <v/>
      </c>
      <c r="T32" s="122" t="str">
        <f t="shared" si="41"/>
        <v/>
      </c>
      <c r="U32" s="122" t="str">
        <f t="shared" si="41"/>
        <v/>
      </c>
      <c r="V32" s="122" t="str">
        <f t="shared" si="41"/>
        <v/>
      </c>
      <c r="W32" s="122" t="str">
        <f t="shared" si="41"/>
        <v/>
      </c>
      <c r="X32" s="122" t="str">
        <f t="shared" si="41"/>
        <v/>
      </c>
      <c r="Y32" s="122" t="str">
        <f t="shared" si="41"/>
        <v/>
      </c>
      <c r="Z32" s="122" t="str">
        <f t="shared" si="41"/>
        <v/>
      </c>
      <c r="AA32" s="122" t="str">
        <f t="shared" si="41"/>
        <v/>
      </c>
      <c r="AB32" s="122" t="str">
        <f t="shared" si="41"/>
        <v/>
      </c>
      <c r="AC32" s="122" t="str">
        <f t="shared" si="41"/>
        <v/>
      </c>
      <c r="AD32" s="122" t="str">
        <f t="shared" si="41"/>
        <v/>
      </c>
      <c r="AE32" s="122" t="str">
        <f t="shared" si="41"/>
        <v/>
      </c>
      <c r="AF32" s="122" t="str">
        <f t="shared" si="41"/>
        <v/>
      </c>
      <c r="AG32" s="122" t="str">
        <f t="shared" si="41"/>
        <v/>
      </c>
      <c r="AH32" s="122" t="str">
        <f t="shared" si="41"/>
        <v/>
      </c>
      <c r="AI32" s="122" t="str">
        <f t="shared" si="41"/>
        <v/>
      </c>
      <c r="AJ32" s="122" t="str">
        <f t="shared" si="41"/>
        <v/>
      </c>
      <c r="AK32" s="122" t="str">
        <f t="shared" ref="AK32:BB32" si="42">IF($V$89=0,"",IF(SUMIF($A$39:$A$88,AK$8,$V$39:$V$88)=0,"",SUMIF($A$39:$A$88,AK$8,$V$39:$V$88)))</f>
        <v/>
      </c>
      <c r="AL32" s="122" t="str">
        <f t="shared" si="42"/>
        <v/>
      </c>
      <c r="AM32" s="122" t="str">
        <f t="shared" si="42"/>
        <v/>
      </c>
      <c r="AN32" s="122" t="str">
        <f t="shared" si="42"/>
        <v/>
      </c>
      <c r="AO32" s="122" t="str">
        <f t="shared" si="42"/>
        <v/>
      </c>
      <c r="AP32" s="122" t="str">
        <f t="shared" si="42"/>
        <v/>
      </c>
      <c r="AQ32" s="122" t="str">
        <f t="shared" si="42"/>
        <v/>
      </c>
      <c r="AR32" s="122" t="str">
        <f t="shared" si="42"/>
        <v/>
      </c>
      <c r="AS32" s="122" t="str">
        <f t="shared" si="42"/>
        <v/>
      </c>
      <c r="AT32" s="122" t="str">
        <f t="shared" si="42"/>
        <v/>
      </c>
      <c r="AU32" s="122" t="str">
        <f t="shared" si="42"/>
        <v/>
      </c>
      <c r="AV32" s="122" t="str">
        <f t="shared" si="42"/>
        <v/>
      </c>
      <c r="AW32" s="122" t="str">
        <f t="shared" si="42"/>
        <v/>
      </c>
      <c r="AX32" s="122" t="str">
        <f t="shared" si="42"/>
        <v/>
      </c>
      <c r="AY32" s="122" t="str">
        <f t="shared" si="42"/>
        <v/>
      </c>
      <c r="AZ32" s="122" t="str">
        <f t="shared" si="42"/>
        <v/>
      </c>
      <c r="BA32" s="122" t="str">
        <f t="shared" si="42"/>
        <v/>
      </c>
      <c r="BB32" s="122" t="str">
        <f t="shared" si="42"/>
        <v/>
      </c>
    </row>
    <row r="33" spans="1:55" ht="24.65" customHeight="1" thickTop="1" thickBot="1">
      <c r="A33" s="650" t="s">
        <v>544</v>
      </c>
      <c r="B33" s="651"/>
      <c r="C33" s="651"/>
      <c r="D33" s="116" t="str">
        <f t="shared" si="0"/>
        <v/>
      </c>
      <c r="E33" s="123" t="str">
        <f t="shared" ref="E33:X33" si="43">IF(SUM(E12:E32)=0,"",SUM(E12:E32))</f>
        <v/>
      </c>
      <c r="F33" s="124" t="str">
        <f t="shared" si="43"/>
        <v/>
      </c>
      <c r="G33" s="124" t="str">
        <f t="shared" si="43"/>
        <v/>
      </c>
      <c r="H33" s="124" t="str">
        <f t="shared" si="43"/>
        <v/>
      </c>
      <c r="I33" s="124" t="str">
        <f t="shared" si="43"/>
        <v/>
      </c>
      <c r="J33" s="124" t="str">
        <f t="shared" si="43"/>
        <v/>
      </c>
      <c r="K33" s="124" t="str">
        <f t="shared" si="43"/>
        <v/>
      </c>
      <c r="L33" s="124" t="str">
        <f t="shared" si="43"/>
        <v/>
      </c>
      <c r="M33" s="124" t="str">
        <f t="shared" si="43"/>
        <v/>
      </c>
      <c r="N33" s="124" t="str">
        <f t="shared" si="43"/>
        <v/>
      </c>
      <c r="O33" s="124" t="str">
        <f t="shared" si="43"/>
        <v/>
      </c>
      <c r="P33" s="124" t="str">
        <f t="shared" si="43"/>
        <v/>
      </c>
      <c r="Q33" s="124" t="str">
        <f t="shared" si="43"/>
        <v/>
      </c>
      <c r="R33" s="124" t="str">
        <f t="shared" si="43"/>
        <v/>
      </c>
      <c r="S33" s="124" t="str">
        <f t="shared" si="43"/>
        <v/>
      </c>
      <c r="T33" s="124" t="str">
        <f t="shared" si="43"/>
        <v/>
      </c>
      <c r="U33" s="124" t="str">
        <f t="shared" si="43"/>
        <v/>
      </c>
      <c r="V33" s="124" t="str">
        <f t="shared" si="43"/>
        <v/>
      </c>
      <c r="W33" s="124" t="str">
        <f t="shared" si="43"/>
        <v/>
      </c>
      <c r="X33" s="124" t="str">
        <f t="shared" si="43"/>
        <v/>
      </c>
      <c r="Y33" s="124" t="str">
        <f t="shared" ref="Y33:AR33" si="44">IF(SUM(Y12:Y32)=0,"",SUM(Y12:Y32))</f>
        <v/>
      </c>
      <c r="Z33" s="124" t="str">
        <f t="shared" si="44"/>
        <v/>
      </c>
      <c r="AA33" s="124" t="str">
        <f t="shared" si="44"/>
        <v/>
      </c>
      <c r="AB33" s="124" t="str">
        <f t="shared" si="44"/>
        <v/>
      </c>
      <c r="AC33" s="124" t="str">
        <f t="shared" si="44"/>
        <v/>
      </c>
      <c r="AD33" s="124" t="str">
        <f t="shared" si="44"/>
        <v/>
      </c>
      <c r="AE33" s="124" t="str">
        <f t="shared" si="44"/>
        <v/>
      </c>
      <c r="AF33" s="124" t="str">
        <f t="shared" si="44"/>
        <v/>
      </c>
      <c r="AG33" s="124" t="str">
        <f t="shared" si="44"/>
        <v/>
      </c>
      <c r="AH33" s="124" t="str">
        <f t="shared" si="44"/>
        <v/>
      </c>
      <c r="AI33" s="124" t="str">
        <f t="shared" si="44"/>
        <v/>
      </c>
      <c r="AJ33" s="124" t="str">
        <f t="shared" si="44"/>
        <v/>
      </c>
      <c r="AK33" s="124" t="str">
        <f t="shared" si="44"/>
        <v/>
      </c>
      <c r="AL33" s="124" t="str">
        <f t="shared" si="44"/>
        <v/>
      </c>
      <c r="AM33" s="124" t="str">
        <f t="shared" si="44"/>
        <v/>
      </c>
      <c r="AN33" s="124" t="str">
        <f t="shared" si="44"/>
        <v/>
      </c>
      <c r="AO33" s="124" t="str">
        <f t="shared" si="44"/>
        <v/>
      </c>
      <c r="AP33" s="124" t="str">
        <f t="shared" si="44"/>
        <v/>
      </c>
      <c r="AQ33" s="124" t="str">
        <f t="shared" si="44"/>
        <v/>
      </c>
      <c r="AR33" s="124" t="str">
        <f t="shared" si="44"/>
        <v/>
      </c>
      <c r="AS33" s="124" t="str">
        <f t="shared" ref="AS33:BB33" si="45">IF(SUM(AS12:AS32)=0,"",SUM(AS12:AS32))</f>
        <v/>
      </c>
      <c r="AT33" s="124" t="str">
        <f t="shared" si="45"/>
        <v/>
      </c>
      <c r="AU33" s="124" t="str">
        <f t="shared" si="45"/>
        <v/>
      </c>
      <c r="AV33" s="124" t="str">
        <f t="shared" si="45"/>
        <v/>
      </c>
      <c r="AW33" s="124" t="str">
        <f t="shared" si="45"/>
        <v/>
      </c>
      <c r="AX33" s="124" t="str">
        <f t="shared" si="45"/>
        <v/>
      </c>
      <c r="AY33" s="124" t="str">
        <f t="shared" si="45"/>
        <v/>
      </c>
      <c r="AZ33" s="124" t="str">
        <f t="shared" si="45"/>
        <v/>
      </c>
      <c r="BA33" s="124" t="str">
        <f t="shared" si="45"/>
        <v/>
      </c>
      <c r="BB33" s="124" t="str">
        <f t="shared" si="45"/>
        <v/>
      </c>
      <c r="BC33" s="263">
        <f>SUM(E33:BB33)</f>
        <v>0</v>
      </c>
    </row>
    <row r="34" spans="1:55" ht="24.65" customHeight="1" thickTop="1" thickBot="1">
      <c r="A34" s="650" t="s">
        <v>54</v>
      </c>
      <c r="B34" s="651"/>
      <c r="C34" s="651"/>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263">
        <f>SUM(E34:BB34)</f>
        <v>0</v>
      </c>
    </row>
    <row r="35" spans="1:55" ht="35.25" hidden="1" customHeight="1" thickBot="1">
      <c r="B35" s="125"/>
      <c r="C35" s="126"/>
      <c r="D35" s="126"/>
    </row>
    <row r="36" spans="1:55" ht="24.75" hidden="1" customHeight="1">
      <c r="A36" s="665"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79" t="s">
        <v>1838</v>
      </c>
      <c r="Y36" s="380" t="e">
        <f>VLOOKUP(F4,和暦西暦,2,FALSE)</f>
        <v>#N/A</v>
      </c>
      <c r="Z36" s="380" t="e">
        <f>Y36+1</f>
        <v>#N/A</v>
      </c>
      <c r="AA36" s="380" t="e">
        <f>Z36+1</f>
        <v>#N/A</v>
      </c>
      <c r="AB36" s="380" t="e">
        <f>AA36+1</f>
        <v>#N/A</v>
      </c>
      <c r="AC36" s="380"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spans="1:55" ht="24.75" hidden="1" customHeight="1">
      <c r="A37" s="666"/>
      <c r="B37" s="672" t="s">
        <v>182</v>
      </c>
      <c r="C37" s="672"/>
      <c r="D37" s="672"/>
      <c r="E37" s="672"/>
      <c r="F37" s="672" t="s">
        <v>183</v>
      </c>
      <c r="G37" s="672"/>
      <c r="H37" s="672"/>
      <c r="I37" s="672"/>
      <c r="J37" s="672" t="s">
        <v>554</v>
      </c>
      <c r="K37" s="672"/>
      <c r="L37" s="672"/>
      <c r="M37" s="672"/>
      <c r="N37" s="672" t="s">
        <v>215</v>
      </c>
      <c r="O37" s="672"/>
      <c r="P37" s="672"/>
      <c r="Q37" s="672"/>
      <c r="R37" s="672" t="s">
        <v>184</v>
      </c>
      <c r="S37" s="672"/>
      <c r="T37" s="672"/>
      <c r="U37" s="672"/>
      <c r="V37" s="673" t="s">
        <v>185</v>
      </c>
      <c r="W37" s="652" t="s">
        <v>205</v>
      </c>
      <c r="X37" s="379" t="s">
        <v>1840</v>
      </c>
      <c r="Y37" s="380" t="e">
        <f>VLOOKUP(H4,和暦西暦,2,FALSE)</f>
        <v>#N/A</v>
      </c>
      <c r="Z37" s="381" t="e">
        <f>VLOOKUP(Z36,西暦和暦,2,FALSE)</f>
        <v>#N/A</v>
      </c>
      <c r="AA37" s="381" t="e">
        <f>VLOOKUP(AA36,西暦和暦,2,FALSE)</f>
        <v>#N/A</v>
      </c>
      <c r="AB37" s="381" t="e">
        <f>VLOOKUP(AB36,西暦和暦,2,FALSE)</f>
        <v>#N/A</v>
      </c>
      <c r="AC37" s="381"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63"/>
    </row>
    <row r="38" spans="1:55" ht="30.75" hidden="1" customHeight="1">
      <c r="A38" s="666"/>
      <c r="B38" s="131" t="s">
        <v>186</v>
      </c>
      <c r="C38" s="131" t="s">
        <v>187</v>
      </c>
      <c r="D38" s="131" t="s">
        <v>188</v>
      </c>
      <c r="E38" s="310" t="s">
        <v>189</v>
      </c>
      <c r="F38" s="131" t="s">
        <v>186</v>
      </c>
      <c r="G38" s="131" t="s">
        <v>187</v>
      </c>
      <c r="H38" s="131" t="s">
        <v>188</v>
      </c>
      <c r="I38" s="131" t="s">
        <v>189</v>
      </c>
      <c r="J38" s="131" t="s">
        <v>186</v>
      </c>
      <c r="K38" s="131" t="s">
        <v>187</v>
      </c>
      <c r="L38" s="131" t="s">
        <v>188</v>
      </c>
      <c r="M38" s="310" t="s">
        <v>189</v>
      </c>
      <c r="N38" s="131" t="s">
        <v>186</v>
      </c>
      <c r="O38" s="131" t="s">
        <v>187</v>
      </c>
      <c r="P38" s="131" t="s">
        <v>188</v>
      </c>
      <c r="Q38" s="310" t="s">
        <v>189</v>
      </c>
      <c r="R38" s="131" t="s">
        <v>186</v>
      </c>
      <c r="S38" s="131" t="s">
        <v>187</v>
      </c>
      <c r="T38" s="131" t="s">
        <v>188</v>
      </c>
      <c r="U38" s="310" t="s">
        <v>189</v>
      </c>
      <c r="V38" s="673"/>
      <c r="W38" s="652"/>
      <c r="X38" s="379" t="s">
        <v>1839</v>
      </c>
      <c r="Y38" s="380">
        <f>VLOOKUP(F5,和暦西暦,2,FALSE)</f>
        <v>2024</v>
      </c>
      <c r="Z38" s="380"/>
      <c r="AA38" s="380"/>
      <c r="AB38" s="380"/>
      <c r="AC38" s="38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63"/>
    </row>
    <row r="39" spans="1:55" ht="24.75" hidden="1" customHeight="1">
      <c r="A39" s="132">
        <v>1</v>
      </c>
      <c r="B39" s="133">
        <f t="shared" ref="B39:B88" si="46">COUNTIF(車種重量２,CONCATENATE($A39,11))</f>
        <v>0</v>
      </c>
      <c r="C39" s="133">
        <f>COUNTIF(車種重量２,CONCATENATE($A39,12))</f>
        <v>0</v>
      </c>
      <c r="D39" s="133">
        <f t="shared" ref="D39:D88" si="47">COUNTIF(車種重量２,CONCATENATE($A39,13))</f>
        <v>0</v>
      </c>
      <c r="E39" s="133">
        <f t="shared" ref="E39:E88" si="48">COUNTIF(車種重量２,CONCATENATE($A39,14))+COUNTIF(車種重量２,CONCATENATE($A39,15))</f>
        <v>0</v>
      </c>
      <c r="F39" s="133">
        <f t="shared" ref="F39:F88" si="49">COUNTIF(車種重量２,CONCATENATE($A39,21))</f>
        <v>0</v>
      </c>
      <c r="G39" s="133">
        <f t="shared" ref="G39:G88" si="50">COUNTIF(車種重量２,CONCATENATE($A39,22))</f>
        <v>0</v>
      </c>
      <c r="H39" s="133">
        <f t="shared" ref="H39:H88" si="51">COUNTIF(車種重量２,CONCATENATE($A39,23))</f>
        <v>0</v>
      </c>
      <c r="I39" s="133">
        <f t="shared" ref="I39:I88" si="52">COUNTIF(車種重量２,CONCATENATE($A39,24))</f>
        <v>0</v>
      </c>
      <c r="J39" s="133">
        <f t="shared" ref="J39:J88" si="53">COUNTIF(車種重量２,CONCATENATE($A39,31))</f>
        <v>0</v>
      </c>
      <c r="K39" s="133">
        <f t="shared" ref="K39:K88" si="54">COUNTIF(車種重量２,CONCATENATE($A39,32))</f>
        <v>0</v>
      </c>
      <c r="L39" s="133">
        <f t="shared" ref="L39:L88" si="55">COUNTIF(車種重量２,CONCATENATE($A39,33))</f>
        <v>0</v>
      </c>
      <c r="M39" s="133">
        <f t="shared" ref="M39:M88" si="56">COUNTIF(車種重量２,CONCATENATE($A39,34))+COUNTIF(車種重量２,CONCATENATE($A39,35))</f>
        <v>0</v>
      </c>
      <c r="N39" s="133">
        <f t="shared" ref="N39:N88" si="57">COUNTIF(車種重量２,CONCATENATE($A39,41))</f>
        <v>0</v>
      </c>
      <c r="O39" s="133">
        <f t="shared" ref="O39:O88" si="58">COUNTIF(車種重量２,CONCATENATE($A39,42))</f>
        <v>0</v>
      </c>
      <c r="P39" s="133">
        <f t="shared" ref="P39:P88" si="59">COUNTIF(車種重量２,CONCATENATE($A39,43))</f>
        <v>0</v>
      </c>
      <c r="Q39" s="133">
        <f t="shared" ref="Q39:Q88" si="60">COUNTIF(車種重量２,CONCATENATE($A39,44))+COUNTIF(車種重量２,CONCATENATE($A39,45))</f>
        <v>0</v>
      </c>
      <c r="R39" s="133">
        <f t="shared" ref="R39:R88" si="61">COUNTIF(車種重量２,CONCATENATE($A39,51))+COUNTIF(車種重量２,CONCATENATE($A39,61))</f>
        <v>0</v>
      </c>
      <c r="S39" s="133">
        <f t="shared" ref="S39:S88" si="62">COUNTIF(車種重量２,CONCATENATE($A39,52))+COUNTIF(車種重量２,CONCATENATE($A39,62))</f>
        <v>0</v>
      </c>
      <c r="T39" s="133">
        <f t="shared" ref="T39:T88" si="63">COUNTIF(車種重量２,CONCATENATE($A39,53))+COUNTIF(車種重量２,CONCATENATE($A39,63))</f>
        <v>0</v>
      </c>
      <c r="U39" s="133">
        <f t="shared" ref="U39:U88" si="64">COUNTIF(車種重量２,CONCATENATE($A39,54))+COUNTIF(車種重量２,CONCATENATE($A39,64))+COUNTIF(車種重量２,CONCATENATE($A39,55))+COUNTIF(車種重量２,CONCATENATE($A39,65))</f>
        <v>0</v>
      </c>
      <c r="V39" s="134">
        <f>COUNTIF(車種重量２,CONCATENATE($A39,90))</f>
        <v>0</v>
      </c>
      <c r="W39" s="136">
        <f t="shared" ref="W39:W59" si="65">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ht="24.75" hidden="1" customHeight="1">
      <c r="A40" s="132">
        <v>2</v>
      </c>
      <c r="B40" s="133">
        <f t="shared" si="46"/>
        <v>0</v>
      </c>
      <c r="C40" s="133">
        <f t="shared" ref="C40:C88" si="66">COUNTIF(車種重量２,CONCATENATE($A40,12))</f>
        <v>0</v>
      </c>
      <c r="D40" s="133">
        <f t="shared" si="47"/>
        <v>0</v>
      </c>
      <c r="E40" s="133">
        <f t="shared" si="48"/>
        <v>0</v>
      </c>
      <c r="F40" s="133">
        <f t="shared" si="49"/>
        <v>0</v>
      </c>
      <c r="G40" s="133">
        <f t="shared" si="50"/>
        <v>0</v>
      </c>
      <c r="H40" s="133">
        <f t="shared" si="51"/>
        <v>0</v>
      </c>
      <c r="I40" s="133">
        <f t="shared" si="52"/>
        <v>0</v>
      </c>
      <c r="J40" s="133">
        <f t="shared" si="53"/>
        <v>0</v>
      </c>
      <c r="K40" s="133">
        <f t="shared" si="54"/>
        <v>0</v>
      </c>
      <c r="L40" s="133">
        <f t="shared" si="55"/>
        <v>0</v>
      </c>
      <c r="M40" s="133">
        <f t="shared" si="56"/>
        <v>0</v>
      </c>
      <c r="N40" s="133">
        <f t="shared" si="57"/>
        <v>0</v>
      </c>
      <c r="O40" s="133">
        <f t="shared" si="58"/>
        <v>0</v>
      </c>
      <c r="P40" s="133">
        <f t="shared" si="59"/>
        <v>0</v>
      </c>
      <c r="Q40" s="133">
        <f t="shared" si="60"/>
        <v>0</v>
      </c>
      <c r="R40" s="133">
        <f t="shared" si="61"/>
        <v>0</v>
      </c>
      <c r="S40" s="133">
        <f t="shared" si="62"/>
        <v>0</v>
      </c>
      <c r="T40" s="133">
        <f t="shared" si="63"/>
        <v>0</v>
      </c>
      <c r="U40" s="133">
        <f t="shared" si="64"/>
        <v>0</v>
      </c>
      <c r="V40" s="134">
        <f t="shared" ref="V40:V88" si="67">COUNTIF(車種重量２,CONCATENATE($A40,90))</f>
        <v>0</v>
      </c>
      <c r="W40" s="136">
        <f t="shared" si="65"/>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ht="24.75" hidden="1" customHeight="1">
      <c r="A41" s="132">
        <v>3</v>
      </c>
      <c r="B41" s="133">
        <f t="shared" si="46"/>
        <v>0</v>
      </c>
      <c r="C41" s="133">
        <f t="shared" si="66"/>
        <v>0</v>
      </c>
      <c r="D41" s="133">
        <f t="shared" si="47"/>
        <v>0</v>
      </c>
      <c r="E41" s="133">
        <f t="shared" si="48"/>
        <v>0</v>
      </c>
      <c r="F41" s="133">
        <f t="shared" si="49"/>
        <v>0</v>
      </c>
      <c r="G41" s="133">
        <f t="shared" si="50"/>
        <v>0</v>
      </c>
      <c r="H41" s="133">
        <f t="shared" si="51"/>
        <v>0</v>
      </c>
      <c r="I41" s="133">
        <f t="shared" si="52"/>
        <v>0</v>
      </c>
      <c r="J41" s="133">
        <f t="shared" si="53"/>
        <v>0</v>
      </c>
      <c r="K41" s="133">
        <f t="shared" si="54"/>
        <v>0</v>
      </c>
      <c r="L41" s="133">
        <f t="shared" si="55"/>
        <v>0</v>
      </c>
      <c r="M41" s="133">
        <f t="shared" si="56"/>
        <v>0</v>
      </c>
      <c r="N41" s="133">
        <f t="shared" si="57"/>
        <v>0</v>
      </c>
      <c r="O41" s="133">
        <f t="shared" si="58"/>
        <v>0</v>
      </c>
      <c r="P41" s="133">
        <f t="shared" si="59"/>
        <v>0</v>
      </c>
      <c r="Q41" s="133">
        <f t="shared" si="60"/>
        <v>0</v>
      </c>
      <c r="R41" s="133">
        <f t="shared" si="61"/>
        <v>0</v>
      </c>
      <c r="S41" s="133">
        <f t="shared" si="62"/>
        <v>0</v>
      </c>
      <c r="T41" s="133">
        <f t="shared" si="63"/>
        <v>0</v>
      </c>
      <c r="U41" s="133">
        <f t="shared" si="64"/>
        <v>0</v>
      </c>
      <c r="V41" s="134">
        <f t="shared" si="67"/>
        <v>0</v>
      </c>
      <c r="W41" s="136">
        <f t="shared" si="65"/>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ht="24.75" hidden="1" customHeight="1">
      <c r="A42" s="132">
        <v>4</v>
      </c>
      <c r="B42" s="133">
        <f t="shared" si="46"/>
        <v>0</v>
      </c>
      <c r="C42" s="133">
        <f t="shared" si="66"/>
        <v>0</v>
      </c>
      <c r="D42" s="133">
        <f t="shared" si="47"/>
        <v>0</v>
      </c>
      <c r="E42" s="133">
        <f t="shared" si="48"/>
        <v>0</v>
      </c>
      <c r="F42" s="133">
        <f t="shared" si="49"/>
        <v>0</v>
      </c>
      <c r="G42" s="133">
        <f t="shared" si="50"/>
        <v>0</v>
      </c>
      <c r="H42" s="133">
        <f t="shared" si="51"/>
        <v>0</v>
      </c>
      <c r="I42" s="133">
        <f t="shared" si="52"/>
        <v>0</v>
      </c>
      <c r="J42" s="133">
        <f t="shared" si="53"/>
        <v>0</v>
      </c>
      <c r="K42" s="133">
        <f t="shared" si="54"/>
        <v>0</v>
      </c>
      <c r="L42" s="133">
        <f t="shared" si="55"/>
        <v>0</v>
      </c>
      <c r="M42" s="133">
        <f t="shared" si="56"/>
        <v>0</v>
      </c>
      <c r="N42" s="133">
        <f t="shared" si="57"/>
        <v>0</v>
      </c>
      <c r="O42" s="133">
        <f t="shared" si="58"/>
        <v>0</v>
      </c>
      <c r="P42" s="133">
        <f t="shared" si="59"/>
        <v>0</v>
      </c>
      <c r="Q42" s="133">
        <f t="shared" si="60"/>
        <v>0</v>
      </c>
      <c r="R42" s="133">
        <f t="shared" si="61"/>
        <v>0</v>
      </c>
      <c r="S42" s="133">
        <f t="shared" si="62"/>
        <v>0</v>
      </c>
      <c r="T42" s="133">
        <f t="shared" si="63"/>
        <v>0</v>
      </c>
      <c r="U42" s="133">
        <f t="shared" si="64"/>
        <v>0</v>
      </c>
      <c r="V42" s="134">
        <f t="shared" si="67"/>
        <v>0</v>
      </c>
      <c r="W42" s="136">
        <f t="shared" si="65"/>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ht="24.75" hidden="1" customHeight="1">
      <c r="A43" s="132">
        <v>5</v>
      </c>
      <c r="B43" s="133">
        <f t="shared" si="46"/>
        <v>0</v>
      </c>
      <c r="C43" s="133">
        <f t="shared" si="66"/>
        <v>0</v>
      </c>
      <c r="D43" s="133">
        <f t="shared" si="47"/>
        <v>0</v>
      </c>
      <c r="E43" s="133">
        <f t="shared" si="48"/>
        <v>0</v>
      </c>
      <c r="F43" s="133">
        <f t="shared" si="49"/>
        <v>0</v>
      </c>
      <c r="G43" s="133">
        <f t="shared" si="50"/>
        <v>0</v>
      </c>
      <c r="H43" s="133">
        <f t="shared" si="51"/>
        <v>0</v>
      </c>
      <c r="I43" s="133">
        <f t="shared" si="52"/>
        <v>0</v>
      </c>
      <c r="J43" s="133">
        <f t="shared" si="53"/>
        <v>0</v>
      </c>
      <c r="K43" s="133">
        <f t="shared" si="54"/>
        <v>0</v>
      </c>
      <c r="L43" s="133">
        <f t="shared" si="55"/>
        <v>0</v>
      </c>
      <c r="M43" s="133">
        <f t="shared" si="56"/>
        <v>0</v>
      </c>
      <c r="N43" s="133">
        <f t="shared" si="57"/>
        <v>0</v>
      </c>
      <c r="O43" s="133">
        <f t="shared" si="58"/>
        <v>0</v>
      </c>
      <c r="P43" s="133">
        <f t="shared" si="59"/>
        <v>0</v>
      </c>
      <c r="Q43" s="133">
        <f t="shared" si="60"/>
        <v>0</v>
      </c>
      <c r="R43" s="133">
        <f t="shared" si="61"/>
        <v>0</v>
      </c>
      <c r="S43" s="133">
        <f t="shared" si="62"/>
        <v>0</v>
      </c>
      <c r="T43" s="133">
        <f t="shared" si="63"/>
        <v>0</v>
      </c>
      <c r="U43" s="133">
        <f t="shared" si="64"/>
        <v>0</v>
      </c>
      <c r="V43" s="134">
        <f t="shared" si="67"/>
        <v>0</v>
      </c>
      <c r="W43" s="136">
        <f t="shared" si="65"/>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ht="24.75" hidden="1" customHeight="1">
      <c r="A44" s="132">
        <v>6</v>
      </c>
      <c r="B44" s="133">
        <f t="shared" si="46"/>
        <v>0</v>
      </c>
      <c r="C44" s="133">
        <f t="shared" si="66"/>
        <v>0</v>
      </c>
      <c r="D44" s="133">
        <f t="shared" si="47"/>
        <v>0</v>
      </c>
      <c r="E44" s="133">
        <f t="shared" si="48"/>
        <v>0</v>
      </c>
      <c r="F44" s="133">
        <f t="shared" si="49"/>
        <v>0</v>
      </c>
      <c r="G44" s="133">
        <f t="shared" si="50"/>
        <v>0</v>
      </c>
      <c r="H44" s="133">
        <f t="shared" si="51"/>
        <v>0</v>
      </c>
      <c r="I44" s="133">
        <f t="shared" si="52"/>
        <v>0</v>
      </c>
      <c r="J44" s="133">
        <f t="shared" si="53"/>
        <v>0</v>
      </c>
      <c r="K44" s="133">
        <f t="shared" si="54"/>
        <v>0</v>
      </c>
      <c r="L44" s="133">
        <f t="shared" si="55"/>
        <v>0</v>
      </c>
      <c r="M44" s="133">
        <f t="shared" si="56"/>
        <v>0</v>
      </c>
      <c r="N44" s="133">
        <f t="shared" si="57"/>
        <v>0</v>
      </c>
      <c r="O44" s="133">
        <f t="shared" si="58"/>
        <v>0</v>
      </c>
      <c r="P44" s="133">
        <f t="shared" si="59"/>
        <v>0</v>
      </c>
      <c r="Q44" s="133">
        <f t="shared" si="60"/>
        <v>0</v>
      </c>
      <c r="R44" s="133">
        <f t="shared" si="61"/>
        <v>0</v>
      </c>
      <c r="S44" s="133">
        <f t="shared" si="62"/>
        <v>0</v>
      </c>
      <c r="T44" s="133">
        <f t="shared" si="63"/>
        <v>0</v>
      </c>
      <c r="U44" s="133">
        <f t="shared" si="64"/>
        <v>0</v>
      </c>
      <c r="V44" s="134">
        <f t="shared" si="67"/>
        <v>0</v>
      </c>
      <c r="W44" s="136">
        <f t="shared" si="65"/>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ht="24.75" hidden="1" customHeight="1">
      <c r="A45" s="132">
        <v>7</v>
      </c>
      <c r="B45" s="133">
        <f t="shared" si="46"/>
        <v>0</v>
      </c>
      <c r="C45" s="133">
        <f t="shared" si="66"/>
        <v>0</v>
      </c>
      <c r="D45" s="133">
        <f t="shared" si="47"/>
        <v>0</v>
      </c>
      <c r="E45" s="133">
        <f t="shared" si="48"/>
        <v>0</v>
      </c>
      <c r="F45" s="133">
        <f t="shared" si="49"/>
        <v>0</v>
      </c>
      <c r="G45" s="133">
        <f t="shared" si="50"/>
        <v>0</v>
      </c>
      <c r="H45" s="133">
        <f t="shared" si="51"/>
        <v>0</v>
      </c>
      <c r="I45" s="133">
        <f t="shared" si="52"/>
        <v>0</v>
      </c>
      <c r="J45" s="133">
        <f t="shared" si="53"/>
        <v>0</v>
      </c>
      <c r="K45" s="133">
        <f t="shared" si="54"/>
        <v>0</v>
      </c>
      <c r="L45" s="133">
        <f t="shared" si="55"/>
        <v>0</v>
      </c>
      <c r="M45" s="133">
        <f t="shared" si="56"/>
        <v>0</v>
      </c>
      <c r="N45" s="133">
        <f t="shared" si="57"/>
        <v>0</v>
      </c>
      <c r="O45" s="133">
        <f t="shared" si="58"/>
        <v>0</v>
      </c>
      <c r="P45" s="133">
        <f t="shared" si="59"/>
        <v>0</v>
      </c>
      <c r="Q45" s="133">
        <f t="shared" si="60"/>
        <v>0</v>
      </c>
      <c r="R45" s="133">
        <f t="shared" si="61"/>
        <v>0</v>
      </c>
      <c r="S45" s="133">
        <f t="shared" si="62"/>
        <v>0</v>
      </c>
      <c r="T45" s="133">
        <f t="shared" si="63"/>
        <v>0</v>
      </c>
      <c r="U45" s="133">
        <f t="shared" si="64"/>
        <v>0</v>
      </c>
      <c r="V45" s="134">
        <f t="shared" si="67"/>
        <v>0</v>
      </c>
      <c r="W45" s="136">
        <f t="shared" si="65"/>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ht="24.75" hidden="1" customHeight="1">
      <c r="A46" s="132">
        <v>8</v>
      </c>
      <c r="B46" s="133">
        <f t="shared" si="46"/>
        <v>0</v>
      </c>
      <c r="C46" s="133">
        <f t="shared" si="66"/>
        <v>0</v>
      </c>
      <c r="D46" s="133">
        <f t="shared" si="47"/>
        <v>0</v>
      </c>
      <c r="E46" s="133">
        <f t="shared" si="48"/>
        <v>0</v>
      </c>
      <c r="F46" s="133">
        <f t="shared" si="49"/>
        <v>0</v>
      </c>
      <c r="G46" s="133">
        <f t="shared" si="50"/>
        <v>0</v>
      </c>
      <c r="H46" s="133">
        <f t="shared" si="51"/>
        <v>0</v>
      </c>
      <c r="I46" s="133">
        <f t="shared" si="52"/>
        <v>0</v>
      </c>
      <c r="J46" s="133">
        <f t="shared" si="53"/>
        <v>0</v>
      </c>
      <c r="K46" s="133">
        <f t="shared" si="54"/>
        <v>0</v>
      </c>
      <c r="L46" s="133">
        <f t="shared" si="55"/>
        <v>0</v>
      </c>
      <c r="M46" s="133">
        <f t="shared" si="56"/>
        <v>0</v>
      </c>
      <c r="N46" s="133">
        <f t="shared" si="57"/>
        <v>0</v>
      </c>
      <c r="O46" s="133">
        <f t="shared" si="58"/>
        <v>0</v>
      </c>
      <c r="P46" s="133">
        <f t="shared" si="59"/>
        <v>0</v>
      </c>
      <c r="Q46" s="133">
        <f t="shared" si="60"/>
        <v>0</v>
      </c>
      <c r="R46" s="133">
        <f t="shared" si="61"/>
        <v>0</v>
      </c>
      <c r="S46" s="133">
        <f t="shared" si="62"/>
        <v>0</v>
      </c>
      <c r="T46" s="133">
        <f t="shared" si="63"/>
        <v>0</v>
      </c>
      <c r="U46" s="133">
        <f t="shared" si="64"/>
        <v>0</v>
      </c>
      <c r="V46" s="134">
        <f t="shared" si="67"/>
        <v>0</v>
      </c>
      <c r="W46" s="136">
        <f t="shared" si="65"/>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ht="24.75" hidden="1" customHeight="1">
      <c r="A47" s="132">
        <v>9</v>
      </c>
      <c r="B47" s="133">
        <f t="shared" si="46"/>
        <v>0</v>
      </c>
      <c r="C47" s="133">
        <f t="shared" si="66"/>
        <v>0</v>
      </c>
      <c r="D47" s="133">
        <f t="shared" si="47"/>
        <v>0</v>
      </c>
      <c r="E47" s="133">
        <f t="shared" si="48"/>
        <v>0</v>
      </c>
      <c r="F47" s="133">
        <f t="shared" si="49"/>
        <v>0</v>
      </c>
      <c r="G47" s="133">
        <f t="shared" si="50"/>
        <v>0</v>
      </c>
      <c r="H47" s="133">
        <f t="shared" si="51"/>
        <v>0</v>
      </c>
      <c r="I47" s="133">
        <f t="shared" si="52"/>
        <v>0</v>
      </c>
      <c r="J47" s="133">
        <f t="shared" si="53"/>
        <v>0</v>
      </c>
      <c r="K47" s="133">
        <f t="shared" si="54"/>
        <v>0</v>
      </c>
      <c r="L47" s="133">
        <f t="shared" si="55"/>
        <v>0</v>
      </c>
      <c r="M47" s="133">
        <f t="shared" si="56"/>
        <v>0</v>
      </c>
      <c r="N47" s="133">
        <f t="shared" si="57"/>
        <v>0</v>
      </c>
      <c r="O47" s="133">
        <f t="shared" si="58"/>
        <v>0</v>
      </c>
      <c r="P47" s="133">
        <f t="shared" si="59"/>
        <v>0</v>
      </c>
      <c r="Q47" s="133">
        <f t="shared" si="60"/>
        <v>0</v>
      </c>
      <c r="R47" s="133">
        <f t="shared" si="61"/>
        <v>0</v>
      </c>
      <c r="S47" s="133">
        <f t="shared" si="62"/>
        <v>0</v>
      </c>
      <c r="T47" s="133">
        <f t="shared" si="63"/>
        <v>0</v>
      </c>
      <c r="U47" s="133">
        <f t="shared" si="64"/>
        <v>0</v>
      </c>
      <c r="V47" s="134">
        <f t="shared" si="67"/>
        <v>0</v>
      </c>
      <c r="W47" s="136">
        <f t="shared" si="65"/>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ht="24.75" hidden="1" customHeight="1">
      <c r="A48" s="132">
        <v>10</v>
      </c>
      <c r="B48" s="133">
        <f t="shared" si="46"/>
        <v>0</v>
      </c>
      <c r="C48" s="133">
        <f t="shared" si="66"/>
        <v>0</v>
      </c>
      <c r="D48" s="133">
        <f t="shared" si="47"/>
        <v>0</v>
      </c>
      <c r="E48" s="133">
        <f t="shared" si="48"/>
        <v>0</v>
      </c>
      <c r="F48" s="133">
        <f t="shared" si="49"/>
        <v>0</v>
      </c>
      <c r="G48" s="133">
        <f t="shared" si="50"/>
        <v>0</v>
      </c>
      <c r="H48" s="133">
        <f t="shared" si="51"/>
        <v>0</v>
      </c>
      <c r="I48" s="133">
        <f t="shared" si="52"/>
        <v>0</v>
      </c>
      <c r="J48" s="133">
        <f t="shared" si="53"/>
        <v>0</v>
      </c>
      <c r="K48" s="133">
        <f t="shared" si="54"/>
        <v>0</v>
      </c>
      <c r="L48" s="133">
        <f t="shared" si="55"/>
        <v>0</v>
      </c>
      <c r="M48" s="133">
        <f t="shared" si="56"/>
        <v>0</v>
      </c>
      <c r="N48" s="133">
        <f t="shared" si="57"/>
        <v>0</v>
      </c>
      <c r="O48" s="133">
        <f t="shared" si="58"/>
        <v>0</v>
      </c>
      <c r="P48" s="133">
        <f t="shared" si="59"/>
        <v>0</v>
      </c>
      <c r="Q48" s="133">
        <f t="shared" si="60"/>
        <v>0</v>
      </c>
      <c r="R48" s="133">
        <f t="shared" si="61"/>
        <v>0</v>
      </c>
      <c r="S48" s="133">
        <f t="shared" si="62"/>
        <v>0</v>
      </c>
      <c r="T48" s="133">
        <f t="shared" si="63"/>
        <v>0</v>
      </c>
      <c r="U48" s="133">
        <f t="shared" si="64"/>
        <v>0</v>
      </c>
      <c r="V48" s="134">
        <f t="shared" si="67"/>
        <v>0</v>
      </c>
      <c r="W48" s="136">
        <f t="shared" si="65"/>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ht="24.75" hidden="1" customHeight="1">
      <c r="A49" s="132">
        <v>11</v>
      </c>
      <c r="B49" s="133">
        <f t="shared" si="46"/>
        <v>0</v>
      </c>
      <c r="C49" s="133">
        <f t="shared" si="66"/>
        <v>0</v>
      </c>
      <c r="D49" s="133">
        <f t="shared" si="47"/>
        <v>0</v>
      </c>
      <c r="E49" s="133">
        <f t="shared" si="48"/>
        <v>0</v>
      </c>
      <c r="F49" s="133">
        <f t="shared" si="49"/>
        <v>0</v>
      </c>
      <c r="G49" s="133">
        <f t="shared" si="50"/>
        <v>0</v>
      </c>
      <c r="H49" s="133">
        <f t="shared" si="51"/>
        <v>0</v>
      </c>
      <c r="I49" s="133">
        <f t="shared" si="52"/>
        <v>0</v>
      </c>
      <c r="J49" s="133">
        <f t="shared" si="53"/>
        <v>0</v>
      </c>
      <c r="K49" s="133">
        <f t="shared" si="54"/>
        <v>0</v>
      </c>
      <c r="L49" s="133">
        <f t="shared" si="55"/>
        <v>0</v>
      </c>
      <c r="M49" s="133">
        <f t="shared" si="56"/>
        <v>0</v>
      </c>
      <c r="N49" s="133">
        <f t="shared" si="57"/>
        <v>0</v>
      </c>
      <c r="O49" s="133">
        <f t="shared" si="58"/>
        <v>0</v>
      </c>
      <c r="P49" s="133">
        <f t="shared" si="59"/>
        <v>0</v>
      </c>
      <c r="Q49" s="133">
        <f t="shared" si="60"/>
        <v>0</v>
      </c>
      <c r="R49" s="133">
        <f t="shared" si="61"/>
        <v>0</v>
      </c>
      <c r="S49" s="133">
        <f t="shared" si="62"/>
        <v>0</v>
      </c>
      <c r="T49" s="133">
        <f t="shared" si="63"/>
        <v>0</v>
      </c>
      <c r="U49" s="133">
        <f t="shared" si="64"/>
        <v>0</v>
      </c>
      <c r="V49" s="134">
        <f t="shared" si="67"/>
        <v>0</v>
      </c>
      <c r="W49" s="136">
        <f t="shared" si="65"/>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ht="24.75" hidden="1" customHeight="1">
      <c r="A50" s="132">
        <v>12</v>
      </c>
      <c r="B50" s="133">
        <f t="shared" si="46"/>
        <v>0</v>
      </c>
      <c r="C50" s="133">
        <f t="shared" si="66"/>
        <v>0</v>
      </c>
      <c r="D50" s="133">
        <f t="shared" si="47"/>
        <v>0</v>
      </c>
      <c r="E50" s="133">
        <f t="shared" si="48"/>
        <v>0</v>
      </c>
      <c r="F50" s="133">
        <f t="shared" si="49"/>
        <v>0</v>
      </c>
      <c r="G50" s="133">
        <f t="shared" si="50"/>
        <v>0</v>
      </c>
      <c r="H50" s="133">
        <f t="shared" si="51"/>
        <v>0</v>
      </c>
      <c r="I50" s="133">
        <f t="shared" si="52"/>
        <v>0</v>
      </c>
      <c r="J50" s="133">
        <f t="shared" si="53"/>
        <v>0</v>
      </c>
      <c r="K50" s="133">
        <f t="shared" si="54"/>
        <v>0</v>
      </c>
      <c r="L50" s="133">
        <f t="shared" si="55"/>
        <v>0</v>
      </c>
      <c r="M50" s="133">
        <f t="shared" si="56"/>
        <v>0</v>
      </c>
      <c r="N50" s="133">
        <f t="shared" si="57"/>
        <v>0</v>
      </c>
      <c r="O50" s="133">
        <f t="shared" si="58"/>
        <v>0</v>
      </c>
      <c r="P50" s="133">
        <f t="shared" si="59"/>
        <v>0</v>
      </c>
      <c r="Q50" s="133">
        <f t="shared" si="60"/>
        <v>0</v>
      </c>
      <c r="R50" s="133">
        <f t="shared" si="61"/>
        <v>0</v>
      </c>
      <c r="S50" s="133">
        <f t="shared" si="62"/>
        <v>0</v>
      </c>
      <c r="T50" s="133">
        <f t="shared" si="63"/>
        <v>0</v>
      </c>
      <c r="U50" s="133">
        <f t="shared" si="64"/>
        <v>0</v>
      </c>
      <c r="V50" s="134">
        <f t="shared" si="67"/>
        <v>0</v>
      </c>
      <c r="W50" s="136">
        <f t="shared" si="65"/>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ht="24.75" hidden="1" customHeight="1">
      <c r="A51" s="132">
        <v>13</v>
      </c>
      <c r="B51" s="133">
        <f t="shared" si="46"/>
        <v>0</v>
      </c>
      <c r="C51" s="133">
        <f t="shared" si="66"/>
        <v>0</v>
      </c>
      <c r="D51" s="133">
        <f t="shared" si="47"/>
        <v>0</v>
      </c>
      <c r="E51" s="133">
        <f t="shared" si="48"/>
        <v>0</v>
      </c>
      <c r="F51" s="133">
        <f t="shared" si="49"/>
        <v>0</v>
      </c>
      <c r="G51" s="133">
        <f t="shared" si="50"/>
        <v>0</v>
      </c>
      <c r="H51" s="133">
        <f t="shared" si="51"/>
        <v>0</v>
      </c>
      <c r="I51" s="133">
        <f t="shared" si="52"/>
        <v>0</v>
      </c>
      <c r="J51" s="133">
        <f t="shared" si="53"/>
        <v>0</v>
      </c>
      <c r="K51" s="133">
        <f t="shared" si="54"/>
        <v>0</v>
      </c>
      <c r="L51" s="133">
        <f t="shared" si="55"/>
        <v>0</v>
      </c>
      <c r="M51" s="133">
        <f t="shared" si="56"/>
        <v>0</v>
      </c>
      <c r="N51" s="133">
        <f t="shared" si="57"/>
        <v>0</v>
      </c>
      <c r="O51" s="133">
        <f t="shared" si="58"/>
        <v>0</v>
      </c>
      <c r="P51" s="133">
        <f t="shared" si="59"/>
        <v>0</v>
      </c>
      <c r="Q51" s="133">
        <f t="shared" si="60"/>
        <v>0</v>
      </c>
      <c r="R51" s="133">
        <f t="shared" si="61"/>
        <v>0</v>
      </c>
      <c r="S51" s="133">
        <f t="shared" si="62"/>
        <v>0</v>
      </c>
      <c r="T51" s="133">
        <f t="shared" si="63"/>
        <v>0</v>
      </c>
      <c r="U51" s="133">
        <f t="shared" si="64"/>
        <v>0</v>
      </c>
      <c r="V51" s="134">
        <f t="shared" si="67"/>
        <v>0</v>
      </c>
      <c r="W51" s="136">
        <f t="shared" si="65"/>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ht="24.75" hidden="1" customHeight="1">
      <c r="A52" s="132">
        <v>14</v>
      </c>
      <c r="B52" s="133">
        <f t="shared" si="46"/>
        <v>0</v>
      </c>
      <c r="C52" s="133">
        <f t="shared" si="66"/>
        <v>0</v>
      </c>
      <c r="D52" s="133">
        <f t="shared" si="47"/>
        <v>0</v>
      </c>
      <c r="E52" s="133">
        <f t="shared" si="48"/>
        <v>0</v>
      </c>
      <c r="F52" s="133">
        <f t="shared" si="49"/>
        <v>0</v>
      </c>
      <c r="G52" s="133">
        <f t="shared" si="50"/>
        <v>0</v>
      </c>
      <c r="H52" s="133">
        <f t="shared" si="51"/>
        <v>0</v>
      </c>
      <c r="I52" s="133">
        <f t="shared" si="52"/>
        <v>0</v>
      </c>
      <c r="J52" s="133">
        <f t="shared" si="53"/>
        <v>0</v>
      </c>
      <c r="K52" s="133">
        <f t="shared" si="54"/>
        <v>0</v>
      </c>
      <c r="L52" s="133">
        <f t="shared" si="55"/>
        <v>0</v>
      </c>
      <c r="M52" s="133">
        <f t="shared" si="56"/>
        <v>0</v>
      </c>
      <c r="N52" s="133">
        <f t="shared" si="57"/>
        <v>0</v>
      </c>
      <c r="O52" s="133">
        <f t="shared" si="58"/>
        <v>0</v>
      </c>
      <c r="P52" s="133">
        <f t="shared" si="59"/>
        <v>0</v>
      </c>
      <c r="Q52" s="133">
        <f t="shared" si="60"/>
        <v>0</v>
      </c>
      <c r="R52" s="133">
        <f t="shared" si="61"/>
        <v>0</v>
      </c>
      <c r="S52" s="133">
        <f t="shared" si="62"/>
        <v>0</v>
      </c>
      <c r="T52" s="133">
        <f t="shared" si="63"/>
        <v>0</v>
      </c>
      <c r="U52" s="133">
        <f t="shared" si="64"/>
        <v>0</v>
      </c>
      <c r="V52" s="134">
        <f t="shared" si="67"/>
        <v>0</v>
      </c>
      <c r="W52" s="136">
        <f t="shared" si="65"/>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ht="24.75" hidden="1" customHeight="1">
      <c r="A53" s="132">
        <v>15</v>
      </c>
      <c r="B53" s="133">
        <f t="shared" si="46"/>
        <v>0</v>
      </c>
      <c r="C53" s="133">
        <f t="shared" si="66"/>
        <v>0</v>
      </c>
      <c r="D53" s="133">
        <f t="shared" si="47"/>
        <v>0</v>
      </c>
      <c r="E53" s="133">
        <f t="shared" si="48"/>
        <v>0</v>
      </c>
      <c r="F53" s="133">
        <f t="shared" si="49"/>
        <v>0</v>
      </c>
      <c r="G53" s="133">
        <f t="shared" si="50"/>
        <v>0</v>
      </c>
      <c r="H53" s="133">
        <f t="shared" si="51"/>
        <v>0</v>
      </c>
      <c r="I53" s="133">
        <f t="shared" si="52"/>
        <v>0</v>
      </c>
      <c r="J53" s="133">
        <f t="shared" si="53"/>
        <v>0</v>
      </c>
      <c r="K53" s="133">
        <f t="shared" si="54"/>
        <v>0</v>
      </c>
      <c r="L53" s="133">
        <f t="shared" si="55"/>
        <v>0</v>
      </c>
      <c r="M53" s="133">
        <f t="shared" si="56"/>
        <v>0</v>
      </c>
      <c r="N53" s="133">
        <f t="shared" si="57"/>
        <v>0</v>
      </c>
      <c r="O53" s="133">
        <f t="shared" si="58"/>
        <v>0</v>
      </c>
      <c r="P53" s="133">
        <f t="shared" si="59"/>
        <v>0</v>
      </c>
      <c r="Q53" s="133">
        <f t="shared" si="60"/>
        <v>0</v>
      </c>
      <c r="R53" s="133">
        <f t="shared" si="61"/>
        <v>0</v>
      </c>
      <c r="S53" s="133">
        <f t="shared" si="62"/>
        <v>0</v>
      </c>
      <c r="T53" s="133">
        <f t="shared" si="63"/>
        <v>0</v>
      </c>
      <c r="U53" s="133">
        <f t="shared" si="64"/>
        <v>0</v>
      </c>
      <c r="V53" s="134">
        <f t="shared" si="67"/>
        <v>0</v>
      </c>
      <c r="W53" s="136">
        <f t="shared" si="65"/>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ht="24.75" hidden="1" customHeight="1">
      <c r="A54" s="132">
        <v>16</v>
      </c>
      <c r="B54" s="133">
        <f t="shared" si="46"/>
        <v>0</v>
      </c>
      <c r="C54" s="133">
        <f t="shared" si="66"/>
        <v>0</v>
      </c>
      <c r="D54" s="133">
        <f t="shared" si="47"/>
        <v>0</v>
      </c>
      <c r="E54" s="133">
        <f t="shared" si="48"/>
        <v>0</v>
      </c>
      <c r="F54" s="133">
        <f t="shared" si="49"/>
        <v>0</v>
      </c>
      <c r="G54" s="133">
        <f t="shared" si="50"/>
        <v>0</v>
      </c>
      <c r="H54" s="133">
        <f t="shared" si="51"/>
        <v>0</v>
      </c>
      <c r="I54" s="133">
        <f t="shared" si="52"/>
        <v>0</v>
      </c>
      <c r="J54" s="133">
        <f t="shared" si="53"/>
        <v>0</v>
      </c>
      <c r="K54" s="133">
        <f t="shared" si="54"/>
        <v>0</v>
      </c>
      <c r="L54" s="133">
        <f t="shared" si="55"/>
        <v>0</v>
      </c>
      <c r="M54" s="133">
        <f t="shared" si="56"/>
        <v>0</v>
      </c>
      <c r="N54" s="133">
        <f t="shared" si="57"/>
        <v>0</v>
      </c>
      <c r="O54" s="133">
        <f t="shared" si="58"/>
        <v>0</v>
      </c>
      <c r="P54" s="133">
        <f t="shared" si="59"/>
        <v>0</v>
      </c>
      <c r="Q54" s="133">
        <f t="shared" si="60"/>
        <v>0</v>
      </c>
      <c r="R54" s="133">
        <f t="shared" si="61"/>
        <v>0</v>
      </c>
      <c r="S54" s="133">
        <f t="shared" si="62"/>
        <v>0</v>
      </c>
      <c r="T54" s="133">
        <f t="shared" si="63"/>
        <v>0</v>
      </c>
      <c r="U54" s="133">
        <f t="shared" si="64"/>
        <v>0</v>
      </c>
      <c r="V54" s="134">
        <f t="shared" si="67"/>
        <v>0</v>
      </c>
      <c r="W54" s="136">
        <f t="shared" si="65"/>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ht="24.75" hidden="1" customHeight="1">
      <c r="A55" s="132">
        <v>17</v>
      </c>
      <c r="B55" s="133">
        <f t="shared" si="46"/>
        <v>0</v>
      </c>
      <c r="C55" s="133">
        <f t="shared" si="66"/>
        <v>0</v>
      </c>
      <c r="D55" s="133">
        <f t="shared" si="47"/>
        <v>0</v>
      </c>
      <c r="E55" s="133">
        <f t="shared" si="48"/>
        <v>0</v>
      </c>
      <c r="F55" s="133">
        <f t="shared" si="49"/>
        <v>0</v>
      </c>
      <c r="G55" s="133">
        <f t="shared" si="50"/>
        <v>0</v>
      </c>
      <c r="H55" s="133">
        <f t="shared" si="51"/>
        <v>0</v>
      </c>
      <c r="I55" s="133">
        <f t="shared" si="52"/>
        <v>0</v>
      </c>
      <c r="J55" s="133">
        <f t="shared" si="53"/>
        <v>0</v>
      </c>
      <c r="K55" s="133">
        <f t="shared" si="54"/>
        <v>0</v>
      </c>
      <c r="L55" s="133">
        <f t="shared" si="55"/>
        <v>0</v>
      </c>
      <c r="M55" s="133">
        <f t="shared" si="56"/>
        <v>0</v>
      </c>
      <c r="N55" s="133">
        <f t="shared" si="57"/>
        <v>0</v>
      </c>
      <c r="O55" s="133">
        <f t="shared" si="58"/>
        <v>0</v>
      </c>
      <c r="P55" s="133">
        <f t="shared" si="59"/>
        <v>0</v>
      </c>
      <c r="Q55" s="133">
        <f t="shared" si="60"/>
        <v>0</v>
      </c>
      <c r="R55" s="133">
        <f t="shared" si="61"/>
        <v>0</v>
      </c>
      <c r="S55" s="133">
        <f t="shared" si="62"/>
        <v>0</v>
      </c>
      <c r="T55" s="133">
        <f t="shared" si="63"/>
        <v>0</v>
      </c>
      <c r="U55" s="133">
        <f t="shared" si="64"/>
        <v>0</v>
      </c>
      <c r="V55" s="134">
        <f t="shared" si="67"/>
        <v>0</v>
      </c>
      <c r="W55" s="136">
        <f t="shared" si="65"/>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ht="24.75" hidden="1" customHeight="1">
      <c r="A56" s="132">
        <v>18</v>
      </c>
      <c r="B56" s="133">
        <f t="shared" si="46"/>
        <v>0</v>
      </c>
      <c r="C56" s="133">
        <f t="shared" si="66"/>
        <v>0</v>
      </c>
      <c r="D56" s="133">
        <f t="shared" si="47"/>
        <v>0</v>
      </c>
      <c r="E56" s="133">
        <f t="shared" si="48"/>
        <v>0</v>
      </c>
      <c r="F56" s="133">
        <f t="shared" si="49"/>
        <v>0</v>
      </c>
      <c r="G56" s="133">
        <f t="shared" si="50"/>
        <v>0</v>
      </c>
      <c r="H56" s="133">
        <f t="shared" si="51"/>
        <v>0</v>
      </c>
      <c r="I56" s="133">
        <f t="shared" si="52"/>
        <v>0</v>
      </c>
      <c r="J56" s="133">
        <f t="shared" si="53"/>
        <v>0</v>
      </c>
      <c r="K56" s="133">
        <f t="shared" si="54"/>
        <v>0</v>
      </c>
      <c r="L56" s="133">
        <f t="shared" si="55"/>
        <v>0</v>
      </c>
      <c r="M56" s="133">
        <f t="shared" si="56"/>
        <v>0</v>
      </c>
      <c r="N56" s="133">
        <f t="shared" si="57"/>
        <v>0</v>
      </c>
      <c r="O56" s="133">
        <f t="shared" si="58"/>
        <v>0</v>
      </c>
      <c r="P56" s="133">
        <f t="shared" si="59"/>
        <v>0</v>
      </c>
      <c r="Q56" s="133">
        <f t="shared" si="60"/>
        <v>0</v>
      </c>
      <c r="R56" s="133">
        <f t="shared" si="61"/>
        <v>0</v>
      </c>
      <c r="S56" s="133">
        <f t="shared" si="62"/>
        <v>0</v>
      </c>
      <c r="T56" s="133">
        <f t="shared" si="63"/>
        <v>0</v>
      </c>
      <c r="U56" s="133">
        <f t="shared" si="64"/>
        <v>0</v>
      </c>
      <c r="V56" s="134">
        <f t="shared" si="67"/>
        <v>0</v>
      </c>
      <c r="W56" s="136">
        <f t="shared" si="65"/>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ht="24.75" hidden="1" customHeight="1">
      <c r="A57" s="132">
        <v>19</v>
      </c>
      <c r="B57" s="133">
        <f t="shared" si="46"/>
        <v>0</v>
      </c>
      <c r="C57" s="133">
        <f t="shared" si="66"/>
        <v>0</v>
      </c>
      <c r="D57" s="133">
        <f t="shared" si="47"/>
        <v>0</v>
      </c>
      <c r="E57" s="133">
        <f t="shared" si="48"/>
        <v>0</v>
      </c>
      <c r="F57" s="133">
        <f t="shared" si="49"/>
        <v>0</v>
      </c>
      <c r="G57" s="133">
        <f t="shared" si="50"/>
        <v>0</v>
      </c>
      <c r="H57" s="133">
        <f t="shared" si="51"/>
        <v>0</v>
      </c>
      <c r="I57" s="133">
        <f t="shared" si="52"/>
        <v>0</v>
      </c>
      <c r="J57" s="133">
        <f t="shared" si="53"/>
        <v>0</v>
      </c>
      <c r="K57" s="133">
        <f t="shared" si="54"/>
        <v>0</v>
      </c>
      <c r="L57" s="133">
        <f t="shared" si="55"/>
        <v>0</v>
      </c>
      <c r="M57" s="133">
        <f t="shared" si="56"/>
        <v>0</v>
      </c>
      <c r="N57" s="133">
        <f t="shared" si="57"/>
        <v>0</v>
      </c>
      <c r="O57" s="133">
        <f t="shared" si="58"/>
        <v>0</v>
      </c>
      <c r="P57" s="133">
        <f t="shared" si="59"/>
        <v>0</v>
      </c>
      <c r="Q57" s="133">
        <f t="shared" si="60"/>
        <v>0</v>
      </c>
      <c r="R57" s="133">
        <f t="shared" si="61"/>
        <v>0</v>
      </c>
      <c r="S57" s="133">
        <f t="shared" si="62"/>
        <v>0</v>
      </c>
      <c r="T57" s="133">
        <f t="shared" si="63"/>
        <v>0</v>
      </c>
      <c r="U57" s="133">
        <f t="shared" si="64"/>
        <v>0</v>
      </c>
      <c r="V57" s="134">
        <f t="shared" si="67"/>
        <v>0</v>
      </c>
      <c r="W57" s="136">
        <f t="shared" si="65"/>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ht="24.75" hidden="1" customHeight="1">
      <c r="A58" s="132">
        <v>20</v>
      </c>
      <c r="B58" s="133">
        <f t="shared" si="46"/>
        <v>0</v>
      </c>
      <c r="C58" s="133">
        <f t="shared" si="66"/>
        <v>0</v>
      </c>
      <c r="D58" s="133">
        <f t="shared" si="47"/>
        <v>0</v>
      </c>
      <c r="E58" s="133">
        <f t="shared" si="48"/>
        <v>0</v>
      </c>
      <c r="F58" s="133">
        <f t="shared" si="49"/>
        <v>0</v>
      </c>
      <c r="G58" s="133">
        <f t="shared" si="50"/>
        <v>0</v>
      </c>
      <c r="H58" s="133">
        <f t="shared" si="51"/>
        <v>0</v>
      </c>
      <c r="I58" s="133">
        <f t="shared" si="52"/>
        <v>0</v>
      </c>
      <c r="J58" s="133">
        <f t="shared" si="53"/>
        <v>0</v>
      </c>
      <c r="K58" s="133">
        <f t="shared" si="54"/>
        <v>0</v>
      </c>
      <c r="L58" s="133">
        <f t="shared" si="55"/>
        <v>0</v>
      </c>
      <c r="M58" s="133">
        <f t="shared" si="56"/>
        <v>0</v>
      </c>
      <c r="N58" s="133">
        <f t="shared" si="57"/>
        <v>0</v>
      </c>
      <c r="O58" s="133">
        <f t="shared" si="58"/>
        <v>0</v>
      </c>
      <c r="P58" s="133">
        <f t="shared" si="59"/>
        <v>0</v>
      </c>
      <c r="Q58" s="133">
        <f t="shared" si="60"/>
        <v>0</v>
      </c>
      <c r="R58" s="133">
        <f t="shared" si="61"/>
        <v>0</v>
      </c>
      <c r="S58" s="133">
        <f t="shared" si="62"/>
        <v>0</v>
      </c>
      <c r="T58" s="133">
        <f t="shared" si="63"/>
        <v>0</v>
      </c>
      <c r="U58" s="133">
        <f t="shared" si="64"/>
        <v>0</v>
      </c>
      <c r="V58" s="134">
        <f t="shared" si="67"/>
        <v>0</v>
      </c>
      <c r="W58" s="136">
        <f t="shared" si="65"/>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ht="24.75" hidden="1" customHeight="1">
      <c r="A59" s="132">
        <v>21</v>
      </c>
      <c r="B59" s="133">
        <f t="shared" si="46"/>
        <v>0</v>
      </c>
      <c r="C59" s="133">
        <f>COUNTIF(車種重量２,CONCATENATE($A59,12))</f>
        <v>0</v>
      </c>
      <c r="D59" s="133">
        <f t="shared" si="47"/>
        <v>0</v>
      </c>
      <c r="E59" s="133">
        <f t="shared" si="48"/>
        <v>0</v>
      </c>
      <c r="F59" s="133">
        <f t="shared" si="49"/>
        <v>0</v>
      </c>
      <c r="G59" s="133">
        <f t="shared" si="50"/>
        <v>0</v>
      </c>
      <c r="H59" s="133">
        <f t="shared" si="51"/>
        <v>0</v>
      </c>
      <c r="I59" s="133">
        <f t="shared" si="52"/>
        <v>0</v>
      </c>
      <c r="J59" s="133">
        <f t="shared" si="53"/>
        <v>0</v>
      </c>
      <c r="K59" s="133">
        <f t="shared" si="54"/>
        <v>0</v>
      </c>
      <c r="L59" s="133">
        <f t="shared" si="55"/>
        <v>0</v>
      </c>
      <c r="M59" s="133">
        <f t="shared" si="56"/>
        <v>0</v>
      </c>
      <c r="N59" s="133">
        <f t="shared" si="57"/>
        <v>0</v>
      </c>
      <c r="O59" s="133">
        <f t="shared" si="58"/>
        <v>0</v>
      </c>
      <c r="P59" s="133">
        <f t="shared" si="59"/>
        <v>0</v>
      </c>
      <c r="Q59" s="133">
        <f t="shared" si="60"/>
        <v>0</v>
      </c>
      <c r="R59" s="133">
        <f t="shared" si="61"/>
        <v>0</v>
      </c>
      <c r="S59" s="133">
        <f t="shared" si="62"/>
        <v>0</v>
      </c>
      <c r="T59" s="133">
        <f t="shared" si="63"/>
        <v>0</v>
      </c>
      <c r="U59" s="133">
        <f t="shared" si="64"/>
        <v>0</v>
      </c>
      <c r="V59" s="134">
        <f>COUNTIF(車種重量２,CONCATENATE($A59,90))</f>
        <v>0</v>
      </c>
      <c r="W59" s="136">
        <f t="shared" si="65"/>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ht="24.75" hidden="1" customHeight="1">
      <c r="A60" s="132">
        <v>22</v>
      </c>
      <c r="B60" s="133">
        <f t="shared" si="46"/>
        <v>0</v>
      </c>
      <c r="C60" s="133">
        <f t="shared" si="66"/>
        <v>0</v>
      </c>
      <c r="D60" s="133">
        <f t="shared" si="47"/>
        <v>0</v>
      </c>
      <c r="E60" s="133">
        <f t="shared" si="48"/>
        <v>0</v>
      </c>
      <c r="F60" s="133">
        <f t="shared" si="49"/>
        <v>0</v>
      </c>
      <c r="G60" s="133">
        <f t="shared" si="50"/>
        <v>0</v>
      </c>
      <c r="H60" s="133">
        <f t="shared" si="51"/>
        <v>0</v>
      </c>
      <c r="I60" s="133">
        <f t="shared" si="52"/>
        <v>0</v>
      </c>
      <c r="J60" s="133">
        <f t="shared" si="53"/>
        <v>0</v>
      </c>
      <c r="K60" s="133">
        <f t="shared" si="54"/>
        <v>0</v>
      </c>
      <c r="L60" s="133">
        <f t="shared" si="55"/>
        <v>0</v>
      </c>
      <c r="M60" s="133">
        <f t="shared" si="56"/>
        <v>0</v>
      </c>
      <c r="N60" s="133">
        <f t="shared" si="57"/>
        <v>0</v>
      </c>
      <c r="O60" s="133">
        <f t="shared" si="58"/>
        <v>0</v>
      </c>
      <c r="P60" s="133">
        <f t="shared" si="59"/>
        <v>0</v>
      </c>
      <c r="Q60" s="133">
        <f t="shared" si="60"/>
        <v>0</v>
      </c>
      <c r="R60" s="133">
        <f t="shared" si="61"/>
        <v>0</v>
      </c>
      <c r="S60" s="133">
        <f t="shared" si="62"/>
        <v>0</v>
      </c>
      <c r="T60" s="133">
        <f t="shared" si="63"/>
        <v>0</v>
      </c>
      <c r="U60" s="133">
        <f t="shared" si="64"/>
        <v>0</v>
      </c>
      <c r="V60" s="134">
        <f t="shared" si="67"/>
        <v>0</v>
      </c>
      <c r="W60" s="136">
        <f t="shared" ref="W60:W84" si="68">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ht="24.75" hidden="1" customHeight="1">
      <c r="A61" s="132">
        <v>23</v>
      </c>
      <c r="B61" s="133">
        <f t="shared" si="46"/>
        <v>0</v>
      </c>
      <c r="C61" s="133">
        <f t="shared" si="66"/>
        <v>0</v>
      </c>
      <c r="D61" s="133">
        <f t="shared" si="47"/>
        <v>0</v>
      </c>
      <c r="E61" s="133">
        <f t="shared" si="48"/>
        <v>0</v>
      </c>
      <c r="F61" s="133">
        <f t="shared" si="49"/>
        <v>0</v>
      </c>
      <c r="G61" s="133">
        <f t="shared" si="50"/>
        <v>0</v>
      </c>
      <c r="H61" s="133">
        <f t="shared" si="51"/>
        <v>0</v>
      </c>
      <c r="I61" s="133">
        <f t="shared" si="52"/>
        <v>0</v>
      </c>
      <c r="J61" s="133">
        <f t="shared" si="53"/>
        <v>0</v>
      </c>
      <c r="K61" s="133">
        <f t="shared" si="54"/>
        <v>0</v>
      </c>
      <c r="L61" s="133">
        <f t="shared" si="55"/>
        <v>0</v>
      </c>
      <c r="M61" s="133">
        <f t="shared" si="56"/>
        <v>0</v>
      </c>
      <c r="N61" s="133">
        <f t="shared" si="57"/>
        <v>0</v>
      </c>
      <c r="O61" s="133">
        <f t="shared" si="58"/>
        <v>0</v>
      </c>
      <c r="P61" s="133">
        <f t="shared" si="59"/>
        <v>0</v>
      </c>
      <c r="Q61" s="133">
        <f t="shared" si="60"/>
        <v>0</v>
      </c>
      <c r="R61" s="133">
        <f t="shared" si="61"/>
        <v>0</v>
      </c>
      <c r="S61" s="133">
        <f t="shared" si="62"/>
        <v>0</v>
      </c>
      <c r="T61" s="133">
        <f t="shared" si="63"/>
        <v>0</v>
      </c>
      <c r="U61" s="133">
        <f t="shared" si="64"/>
        <v>0</v>
      </c>
      <c r="V61" s="134">
        <f t="shared" si="67"/>
        <v>0</v>
      </c>
      <c r="W61" s="136">
        <f t="shared" si="68"/>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ht="24.75" hidden="1" customHeight="1">
      <c r="A62" s="132">
        <v>24</v>
      </c>
      <c r="B62" s="133">
        <f t="shared" si="46"/>
        <v>0</v>
      </c>
      <c r="C62" s="133">
        <f t="shared" si="66"/>
        <v>0</v>
      </c>
      <c r="D62" s="133">
        <f t="shared" si="47"/>
        <v>0</v>
      </c>
      <c r="E62" s="133">
        <f t="shared" si="48"/>
        <v>0</v>
      </c>
      <c r="F62" s="133">
        <f t="shared" si="49"/>
        <v>0</v>
      </c>
      <c r="G62" s="133">
        <f t="shared" si="50"/>
        <v>0</v>
      </c>
      <c r="H62" s="133">
        <f t="shared" si="51"/>
        <v>0</v>
      </c>
      <c r="I62" s="133">
        <f t="shared" si="52"/>
        <v>0</v>
      </c>
      <c r="J62" s="133">
        <f t="shared" si="53"/>
        <v>0</v>
      </c>
      <c r="K62" s="133">
        <f t="shared" si="54"/>
        <v>0</v>
      </c>
      <c r="L62" s="133">
        <f t="shared" si="55"/>
        <v>0</v>
      </c>
      <c r="M62" s="133">
        <f t="shared" si="56"/>
        <v>0</v>
      </c>
      <c r="N62" s="133">
        <f t="shared" si="57"/>
        <v>0</v>
      </c>
      <c r="O62" s="133">
        <f t="shared" si="58"/>
        <v>0</v>
      </c>
      <c r="P62" s="133">
        <f t="shared" si="59"/>
        <v>0</v>
      </c>
      <c r="Q62" s="133">
        <f t="shared" si="60"/>
        <v>0</v>
      </c>
      <c r="R62" s="133">
        <f t="shared" si="61"/>
        <v>0</v>
      </c>
      <c r="S62" s="133">
        <f t="shared" si="62"/>
        <v>0</v>
      </c>
      <c r="T62" s="133">
        <f t="shared" si="63"/>
        <v>0</v>
      </c>
      <c r="U62" s="133">
        <f t="shared" si="64"/>
        <v>0</v>
      </c>
      <c r="V62" s="134">
        <f t="shared" si="67"/>
        <v>0</v>
      </c>
      <c r="W62" s="136">
        <f t="shared" si="68"/>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row r="63" spans="1:55" ht="24.75" hidden="1" customHeight="1">
      <c r="A63" s="132">
        <v>25</v>
      </c>
      <c r="B63" s="133">
        <f t="shared" si="46"/>
        <v>0</v>
      </c>
      <c r="C63" s="133">
        <f t="shared" si="66"/>
        <v>0</v>
      </c>
      <c r="D63" s="133">
        <f t="shared" si="47"/>
        <v>0</v>
      </c>
      <c r="E63" s="133">
        <f t="shared" si="48"/>
        <v>0</v>
      </c>
      <c r="F63" s="133">
        <f t="shared" si="49"/>
        <v>0</v>
      </c>
      <c r="G63" s="133">
        <f t="shared" si="50"/>
        <v>0</v>
      </c>
      <c r="H63" s="133">
        <f t="shared" si="51"/>
        <v>0</v>
      </c>
      <c r="I63" s="133">
        <f t="shared" si="52"/>
        <v>0</v>
      </c>
      <c r="J63" s="133">
        <f t="shared" si="53"/>
        <v>0</v>
      </c>
      <c r="K63" s="133">
        <f t="shared" si="54"/>
        <v>0</v>
      </c>
      <c r="L63" s="133">
        <f t="shared" si="55"/>
        <v>0</v>
      </c>
      <c r="M63" s="133">
        <f t="shared" si="56"/>
        <v>0</v>
      </c>
      <c r="N63" s="133">
        <f t="shared" si="57"/>
        <v>0</v>
      </c>
      <c r="O63" s="133">
        <f t="shared" si="58"/>
        <v>0</v>
      </c>
      <c r="P63" s="133">
        <f t="shared" si="59"/>
        <v>0</v>
      </c>
      <c r="Q63" s="133">
        <f t="shared" si="60"/>
        <v>0</v>
      </c>
      <c r="R63" s="133">
        <f t="shared" si="61"/>
        <v>0</v>
      </c>
      <c r="S63" s="133">
        <f t="shared" si="62"/>
        <v>0</v>
      </c>
      <c r="T63" s="133">
        <f t="shared" si="63"/>
        <v>0</v>
      </c>
      <c r="U63" s="133">
        <f t="shared" si="64"/>
        <v>0</v>
      </c>
      <c r="V63" s="134">
        <f t="shared" si="67"/>
        <v>0</v>
      </c>
      <c r="W63" s="136">
        <f t="shared" si="68"/>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row>
    <row r="64" spans="1:55" ht="24.75" hidden="1" customHeight="1">
      <c r="A64" s="132">
        <v>26</v>
      </c>
      <c r="B64" s="133">
        <f t="shared" si="46"/>
        <v>0</v>
      </c>
      <c r="C64" s="133">
        <f>COUNTIF(車種重量２,CONCATENATE($A64,12))</f>
        <v>0</v>
      </c>
      <c r="D64" s="133">
        <f t="shared" si="47"/>
        <v>0</v>
      </c>
      <c r="E64" s="133">
        <f t="shared" si="48"/>
        <v>0</v>
      </c>
      <c r="F64" s="133">
        <f t="shared" si="49"/>
        <v>0</v>
      </c>
      <c r="G64" s="133">
        <f t="shared" si="50"/>
        <v>0</v>
      </c>
      <c r="H64" s="133">
        <f t="shared" si="51"/>
        <v>0</v>
      </c>
      <c r="I64" s="133">
        <f t="shared" si="52"/>
        <v>0</v>
      </c>
      <c r="J64" s="133">
        <f t="shared" si="53"/>
        <v>0</v>
      </c>
      <c r="K64" s="133">
        <f t="shared" si="54"/>
        <v>0</v>
      </c>
      <c r="L64" s="133">
        <f t="shared" si="55"/>
        <v>0</v>
      </c>
      <c r="M64" s="133">
        <f t="shared" si="56"/>
        <v>0</v>
      </c>
      <c r="N64" s="133">
        <f t="shared" si="57"/>
        <v>0</v>
      </c>
      <c r="O64" s="133">
        <f t="shared" si="58"/>
        <v>0</v>
      </c>
      <c r="P64" s="133">
        <f t="shared" si="59"/>
        <v>0</v>
      </c>
      <c r="Q64" s="133">
        <f t="shared" si="60"/>
        <v>0</v>
      </c>
      <c r="R64" s="133">
        <f t="shared" si="61"/>
        <v>0</v>
      </c>
      <c r="S64" s="133">
        <f t="shared" si="62"/>
        <v>0</v>
      </c>
      <c r="T64" s="133">
        <f t="shared" si="63"/>
        <v>0</v>
      </c>
      <c r="U64" s="133">
        <f t="shared" si="64"/>
        <v>0</v>
      </c>
      <c r="V64" s="134">
        <f>COUNTIF(車種重量２,CONCATENATE($A64,90))</f>
        <v>0</v>
      </c>
      <c r="W64" s="136">
        <f t="shared" si="68"/>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row>
    <row r="65" spans="1:55" ht="24.75" hidden="1" customHeight="1">
      <c r="A65" s="132">
        <v>27</v>
      </c>
      <c r="B65" s="133">
        <f t="shared" si="46"/>
        <v>0</v>
      </c>
      <c r="C65" s="133">
        <f t="shared" si="66"/>
        <v>0</v>
      </c>
      <c r="D65" s="133">
        <f t="shared" si="47"/>
        <v>0</v>
      </c>
      <c r="E65" s="133">
        <f t="shared" si="48"/>
        <v>0</v>
      </c>
      <c r="F65" s="133">
        <f t="shared" si="49"/>
        <v>0</v>
      </c>
      <c r="G65" s="133">
        <f t="shared" si="50"/>
        <v>0</v>
      </c>
      <c r="H65" s="133">
        <f t="shared" si="51"/>
        <v>0</v>
      </c>
      <c r="I65" s="133">
        <f t="shared" si="52"/>
        <v>0</v>
      </c>
      <c r="J65" s="133">
        <f t="shared" si="53"/>
        <v>0</v>
      </c>
      <c r="K65" s="133">
        <f t="shared" si="54"/>
        <v>0</v>
      </c>
      <c r="L65" s="133">
        <f t="shared" si="55"/>
        <v>0</v>
      </c>
      <c r="M65" s="133">
        <f t="shared" si="56"/>
        <v>0</v>
      </c>
      <c r="N65" s="133">
        <f t="shared" si="57"/>
        <v>0</v>
      </c>
      <c r="O65" s="133">
        <f t="shared" si="58"/>
        <v>0</v>
      </c>
      <c r="P65" s="133">
        <f t="shared" si="59"/>
        <v>0</v>
      </c>
      <c r="Q65" s="133">
        <f t="shared" si="60"/>
        <v>0</v>
      </c>
      <c r="R65" s="133">
        <f t="shared" si="61"/>
        <v>0</v>
      </c>
      <c r="S65" s="133">
        <f t="shared" si="62"/>
        <v>0</v>
      </c>
      <c r="T65" s="133">
        <f t="shared" si="63"/>
        <v>0</v>
      </c>
      <c r="U65" s="133">
        <f t="shared" si="64"/>
        <v>0</v>
      </c>
      <c r="V65" s="134">
        <f t="shared" si="67"/>
        <v>0</v>
      </c>
      <c r="W65" s="136">
        <f t="shared" si="68"/>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row>
    <row r="66" spans="1:55" ht="24.75" hidden="1" customHeight="1">
      <c r="A66" s="132">
        <v>28</v>
      </c>
      <c r="B66" s="133">
        <f t="shared" si="46"/>
        <v>0</v>
      </c>
      <c r="C66" s="133">
        <f t="shared" si="66"/>
        <v>0</v>
      </c>
      <c r="D66" s="133">
        <f t="shared" si="47"/>
        <v>0</v>
      </c>
      <c r="E66" s="133">
        <f t="shared" si="48"/>
        <v>0</v>
      </c>
      <c r="F66" s="133">
        <f t="shared" si="49"/>
        <v>0</v>
      </c>
      <c r="G66" s="133">
        <f t="shared" si="50"/>
        <v>0</v>
      </c>
      <c r="H66" s="133">
        <f t="shared" si="51"/>
        <v>0</v>
      </c>
      <c r="I66" s="133">
        <f t="shared" si="52"/>
        <v>0</v>
      </c>
      <c r="J66" s="133">
        <f t="shared" si="53"/>
        <v>0</v>
      </c>
      <c r="K66" s="133">
        <f t="shared" si="54"/>
        <v>0</v>
      </c>
      <c r="L66" s="133">
        <f t="shared" si="55"/>
        <v>0</v>
      </c>
      <c r="M66" s="133">
        <f t="shared" si="56"/>
        <v>0</v>
      </c>
      <c r="N66" s="133">
        <f t="shared" si="57"/>
        <v>0</v>
      </c>
      <c r="O66" s="133">
        <f t="shared" si="58"/>
        <v>0</v>
      </c>
      <c r="P66" s="133">
        <f t="shared" si="59"/>
        <v>0</v>
      </c>
      <c r="Q66" s="133">
        <f t="shared" si="60"/>
        <v>0</v>
      </c>
      <c r="R66" s="133">
        <f t="shared" si="61"/>
        <v>0</v>
      </c>
      <c r="S66" s="133">
        <f t="shared" si="62"/>
        <v>0</v>
      </c>
      <c r="T66" s="133">
        <f t="shared" si="63"/>
        <v>0</v>
      </c>
      <c r="U66" s="133">
        <f t="shared" si="64"/>
        <v>0</v>
      </c>
      <c r="V66" s="134">
        <f t="shared" si="67"/>
        <v>0</v>
      </c>
      <c r="W66" s="136">
        <f t="shared" si="68"/>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row>
    <row r="67" spans="1:55" ht="24.75" hidden="1" customHeight="1">
      <c r="A67" s="132">
        <v>29</v>
      </c>
      <c r="B67" s="133">
        <f t="shared" si="46"/>
        <v>0</v>
      </c>
      <c r="C67" s="133">
        <f t="shared" si="66"/>
        <v>0</v>
      </c>
      <c r="D67" s="133">
        <f t="shared" si="47"/>
        <v>0</v>
      </c>
      <c r="E67" s="133">
        <f t="shared" si="48"/>
        <v>0</v>
      </c>
      <c r="F67" s="133">
        <f t="shared" si="49"/>
        <v>0</v>
      </c>
      <c r="G67" s="133">
        <f t="shared" si="50"/>
        <v>0</v>
      </c>
      <c r="H67" s="133">
        <f t="shared" si="51"/>
        <v>0</v>
      </c>
      <c r="I67" s="133">
        <f t="shared" si="52"/>
        <v>0</v>
      </c>
      <c r="J67" s="133">
        <f t="shared" si="53"/>
        <v>0</v>
      </c>
      <c r="K67" s="133">
        <f t="shared" si="54"/>
        <v>0</v>
      </c>
      <c r="L67" s="133">
        <f t="shared" si="55"/>
        <v>0</v>
      </c>
      <c r="M67" s="133">
        <f t="shared" si="56"/>
        <v>0</v>
      </c>
      <c r="N67" s="133">
        <f t="shared" si="57"/>
        <v>0</v>
      </c>
      <c r="O67" s="133">
        <f t="shared" si="58"/>
        <v>0</v>
      </c>
      <c r="P67" s="133">
        <f t="shared" si="59"/>
        <v>0</v>
      </c>
      <c r="Q67" s="133">
        <f t="shared" si="60"/>
        <v>0</v>
      </c>
      <c r="R67" s="133">
        <f t="shared" si="61"/>
        <v>0</v>
      </c>
      <c r="S67" s="133">
        <f t="shared" si="62"/>
        <v>0</v>
      </c>
      <c r="T67" s="133">
        <f t="shared" si="63"/>
        <v>0</v>
      </c>
      <c r="U67" s="133">
        <f t="shared" si="64"/>
        <v>0</v>
      </c>
      <c r="V67" s="134">
        <f t="shared" si="67"/>
        <v>0</v>
      </c>
      <c r="W67" s="136">
        <f t="shared" si="68"/>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row>
    <row r="68" spans="1:55" ht="24.75" hidden="1" customHeight="1">
      <c r="A68" s="132">
        <v>30</v>
      </c>
      <c r="B68" s="133">
        <f t="shared" si="46"/>
        <v>0</v>
      </c>
      <c r="C68" s="133">
        <f t="shared" si="66"/>
        <v>0</v>
      </c>
      <c r="D68" s="133">
        <f t="shared" si="47"/>
        <v>0</v>
      </c>
      <c r="E68" s="133">
        <f t="shared" si="48"/>
        <v>0</v>
      </c>
      <c r="F68" s="133">
        <f t="shared" si="49"/>
        <v>0</v>
      </c>
      <c r="G68" s="133">
        <f t="shared" si="50"/>
        <v>0</v>
      </c>
      <c r="H68" s="133">
        <f t="shared" si="51"/>
        <v>0</v>
      </c>
      <c r="I68" s="133">
        <f t="shared" si="52"/>
        <v>0</v>
      </c>
      <c r="J68" s="133">
        <f t="shared" si="53"/>
        <v>0</v>
      </c>
      <c r="K68" s="133">
        <f t="shared" si="54"/>
        <v>0</v>
      </c>
      <c r="L68" s="133">
        <f t="shared" si="55"/>
        <v>0</v>
      </c>
      <c r="M68" s="133">
        <f t="shared" si="56"/>
        <v>0</v>
      </c>
      <c r="N68" s="133">
        <f t="shared" si="57"/>
        <v>0</v>
      </c>
      <c r="O68" s="133">
        <f t="shared" si="58"/>
        <v>0</v>
      </c>
      <c r="P68" s="133">
        <f t="shared" si="59"/>
        <v>0</v>
      </c>
      <c r="Q68" s="133">
        <f t="shared" si="60"/>
        <v>0</v>
      </c>
      <c r="R68" s="133">
        <f t="shared" si="61"/>
        <v>0</v>
      </c>
      <c r="S68" s="133">
        <f t="shared" si="62"/>
        <v>0</v>
      </c>
      <c r="T68" s="133">
        <f t="shared" si="63"/>
        <v>0</v>
      </c>
      <c r="U68" s="133">
        <f t="shared" si="64"/>
        <v>0</v>
      </c>
      <c r="V68" s="134">
        <f t="shared" si="67"/>
        <v>0</v>
      </c>
      <c r="W68" s="136">
        <f t="shared" si="68"/>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row>
    <row r="69" spans="1:55" ht="24.75" hidden="1" customHeight="1">
      <c r="A69" s="132">
        <v>31</v>
      </c>
      <c r="B69" s="133">
        <f t="shared" si="46"/>
        <v>0</v>
      </c>
      <c r="C69" s="133">
        <f t="shared" si="66"/>
        <v>0</v>
      </c>
      <c r="D69" s="133">
        <f t="shared" si="47"/>
        <v>0</v>
      </c>
      <c r="E69" s="133">
        <f t="shared" si="48"/>
        <v>0</v>
      </c>
      <c r="F69" s="133">
        <f t="shared" si="49"/>
        <v>0</v>
      </c>
      <c r="G69" s="133">
        <f t="shared" si="50"/>
        <v>0</v>
      </c>
      <c r="H69" s="133">
        <f t="shared" si="51"/>
        <v>0</v>
      </c>
      <c r="I69" s="133">
        <f t="shared" si="52"/>
        <v>0</v>
      </c>
      <c r="J69" s="133">
        <f t="shared" si="53"/>
        <v>0</v>
      </c>
      <c r="K69" s="133">
        <f t="shared" si="54"/>
        <v>0</v>
      </c>
      <c r="L69" s="133">
        <f t="shared" si="55"/>
        <v>0</v>
      </c>
      <c r="M69" s="133">
        <f t="shared" si="56"/>
        <v>0</v>
      </c>
      <c r="N69" s="133">
        <f t="shared" si="57"/>
        <v>0</v>
      </c>
      <c r="O69" s="133">
        <f t="shared" si="58"/>
        <v>0</v>
      </c>
      <c r="P69" s="133">
        <f t="shared" si="59"/>
        <v>0</v>
      </c>
      <c r="Q69" s="133">
        <f t="shared" si="60"/>
        <v>0</v>
      </c>
      <c r="R69" s="133">
        <f t="shared" si="61"/>
        <v>0</v>
      </c>
      <c r="S69" s="133">
        <f t="shared" si="62"/>
        <v>0</v>
      </c>
      <c r="T69" s="133">
        <f t="shared" si="63"/>
        <v>0</v>
      </c>
      <c r="U69" s="133">
        <f t="shared" si="64"/>
        <v>0</v>
      </c>
      <c r="V69" s="134">
        <f t="shared" si="67"/>
        <v>0</v>
      </c>
      <c r="W69" s="136">
        <f t="shared" si="68"/>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row>
    <row r="70" spans="1:55" ht="24.75" hidden="1" customHeight="1">
      <c r="A70" s="132">
        <v>32</v>
      </c>
      <c r="B70" s="133">
        <f t="shared" si="46"/>
        <v>0</v>
      </c>
      <c r="C70" s="133">
        <f t="shared" si="66"/>
        <v>0</v>
      </c>
      <c r="D70" s="133">
        <f t="shared" si="47"/>
        <v>0</v>
      </c>
      <c r="E70" s="133">
        <f t="shared" si="48"/>
        <v>0</v>
      </c>
      <c r="F70" s="133">
        <f t="shared" si="49"/>
        <v>0</v>
      </c>
      <c r="G70" s="133">
        <f t="shared" si="50"/>
        <v>0</v>
      </c>
      <c r="H70" s="133">
        <f t="shared" si="51"/>
        <v>0</v>
      </c>
      <c r="I70" s="133">
        <f t="shared" si="52"/>
        <v>0</v>
      </c>
      <c r="J70" s="133">
        <f t="shared" si="53"/>
        <v>0</v>
      </c>
      <c r="K70" s="133">
        <f t="shared" si="54"/>
        <v>0</v>
      </c>
      <c r="L70" s="133">
        <f t="shared" si="55"/>
        <v>0</v>
      </c>
      <c r="M70" s="133">
        <f t="shared" si="56"/>
        <v>0</v>
      </c>
      <c r="N70" s="133">
        <f t="shared" si="57"/>
        <v>0</v>
      </c>
      <c r="O70" s="133">
        <f t="shared" si="58"/>
        <v>0</v>
      </c>
      <c r="P70" s="133">
        <f t="shared" si="59"/>
        <v>0</v>
      </c>
      <c r="Q70" s="133">
        <f t="shared" si="60"/>
        <v>0</v>
      </c>
      <c r="R70" s="133">
        <f t="shared" si="61"/>
        <v>0</v>
      </c>
      <c r="S70" s="133">
        <f t="shared" si="62"/>
        <v>0</v>
      </c>
      <c r="T70" s="133">
        <f t="shared" si="63"/>
        <v>0</v>
      </c>
      <c r="U70" s="133">
        <f t="shared" si="64"/>
        <v>0</v>
      </c>
      <c r="V70" s="134">
        <f t="shared" si="67"/>
        <v>0</v>
      </c>
      <c r="W70" s="136">
        <f t="shared" si="68"/>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row>
    <row r="71" spans="1:55" ht="24.75" hidden="1" customHeight="1">
      <c r="A71" s="132">
        <v>33</v>
      </c>
      <c r="B71" s="133">
        <f t="shared" si="46"/>
        <v>0</v>
      </c>
      <c r="C71" s="133">
        <f t="shared" si="66"/>
        <v>0</v>
      </c>
      <c r="D71" s="133">
        <f t="shared" si="47"/>
        <v>0</v>
      </c>
      <c r="E71" s="133">
        <f t="shared" si="48"/>
        <v>0</v>
      </c>
      <c r="F71" s="133">
        <f t="shared" si="49"/>
        <v>0</v>
      </c>
      <c r="G71" s="133">
        <f t="shared" si="50"/>
        <v>0</v>
      </c>
      <c r="H71" s="133">
        <f t="shared" si="51"/>
        <v>0</v>
      </c>
      <c r="I71" s="133">
        <f t="shared" si="52"/>
        <v>0</v>
      </c>
      <c r="J71" s="133">
        <f t="shared" si="53"/>
        <v>0</v>
      </c>
      <c r="K71" s="133">
        <f t="shared" si="54"/>
        <v>0</v>
      </c>
      <c r="L71" s="133">
        <f t="shared" si="55"/>
        <v>0</v>
      </c>
      <c r="M71" s="133">
        <f t="shared" si="56"/>
        <v>0</v>
      </c>
      <c r="N71" s="133">
        <f t="shared" si="57"/>
        <v>0</v>
      </c>
      <c r="O71" s="133">
        <f t="shared" si="58"/>
        <v>0</v>
      </c>
      <c r="P71" s="133">
        <f t="shared" si="59"/>
        <v>0</v>
      </c>
      <c r="Q71" s="133">
        <f t="shared" si="60"/>
        <v>0</v>
      </c>
      <c r="R71" s="133">
        <f t="shared" si="61"/>
        <v>0</v>
      </c>
      <c r="S71" s="133">
        <f t="shared" si="62"/>
        <v>0</v>
      </c>
      <c r="T71" s="133">
        <f t="shared" si="63"/>
        <v>0</v>
      </c>
      <c r="U71" s="133">
        <f t="shared" si="64"/>
        <v>0</v>
      </c>
      <c r="V71" s="134">
        <f t="shared" si="67"/>
        <v>0</v>
      </c>
      <c r="W71" s="136">
        <f t="shared" si="68"/>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row>
    <row r="72" spans="1:55" ht="24.75" hidden="1" customHeight="1">
      <c r="A72" s="132">
        <v>34</v>
      </c>
      <c r="B72" s="133">
        <f t="shared" si="46"/>
        <v>0</v>
      </c>
      <c r="C72" s="133">
        <f t="shared" si="66"/>
        <v>0</v>
      </c>
      <c r="D72" s="133">
        <f t="shared" si="47"/>
        <v>0</v>
      </c>
      <c r="E72" s="133">
        <f t="shared" si="48"/>
        <v>0</v>
      </c>
      <c r="F72" s="133">
        <f t="shared" si="49"/>
        <v>0</v>
      </c>
      <c r="G72" s="133">
        <f t="shared" si="50"/>
        <v>0</v>
      </c>
      <c r="H72" s="133">
        <f t="shared" si="51"/>
        <v>0</v>
      </c>
      <c r="I72" s="133">
        <f t="shared" si="52"/>
        <v>0</v>
      </c>
      <c r="J72" s="133">
        <f t="shared" si="53"/>
        <v>0</v>
      </c>
      <c r="K72" s="133">
        <f t="shared" si="54"/>
        <v>0</v>
      </c>
      <c r="L72" s="133">
        <f t="shared" si="55"/>
        <v>0</v>
      </c>
      <c r="M72" s="133">
        <f t="shared" si="56"/>
        <v>0</v>
      </c>
      <c r="N72" s="133">
        <f t="shared" si="57"/>
        <v>0</v>
      </c>
      <c r="O72" s="133">
        <f t="shared" si="58"/>
        <v>0</v>
      </c>
      <c r="P72" s="133">
        <f t="shared" si="59"/>
        <v>0</v>
      </c>
      <c r="Q72" s="133">
        <f t="shared" si="60"/>
        <v>0</v>
      </c>
      <c r="R72" s="133">
        <f t="shared" si="61"/>
        <v>0</v>
      </c>
      <c r="S72" s="133">
        <f t="shared" si="62"/>
        <v>0</v>
      </c>
      <c r="T72" s="133">
        <f t="shared" si="63"/>
        <v>0</v>
      </c>
      <c r="U72" s="133">
        <f t="shared" si="64"/>
        <v>0</v>
      </c>
      <c r="V72" s="134">
        <f t="shared" si="67"/>
        <v>0</v>
      </c>
      <c r="W72" s="136">
        <f t="shared" si="68"/>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row>
    <row r="73" spans="1:55" ht="24.75" hidden="1" customHeight="1">
      <c r="A73" s="132">
        <v>35</v>
      </c>
      <c r="B73" s="133">
        <f t="shared" si="46"/>
        <v>0</v>
      </c>
      <c r="C73" s="133">
        <f t="shared" si="66"/>
        <v>0</v>
      </c>
      <c r="D73" s="133">
        <f t="shared" si="47"/>
        <v>0</v>
      </c>
      <c r="E73" s="133">
        <f t="shared" si="48"/>
        <v>0</v>
      </c>
      <c r="F73" s="133">
        <f t="shared" si="49"/>
        <v>0</v>
      </c>
      <c r="G73" s="133">
        <f t="shared" si="50"/>
        <v>0</v>
      </c>
      <c r="H73" s="133">
        <f t="shared" si="51"/>
        <v>0</v>
      </c>
      <c r="I73" s="133">
        <f t="shared" si="52"/>
        <v>0</v>
      </c>
      <c r="J73" s="133">
        <f t="shared" si="53"/>
        <v>0</v>
      </c>
      <c r="K73" s="133">
        <f t="shared" si="54"/>
        <v>0</v>
      </c>
      <c r="L73" s="133">
        <f t="shared" si="55"/>
        <v>0</v>
      </c>
      <c r="M73" s="133">
        <f t="shared" si="56"/>
        <v>0</v>
      </c>
      <c r="N73" s="133">
        <f t="shared" si="57"/>
        <v>0</v>
      </c>
      <c r="O73" s="133">
        <f t="shared" si="58"/>
        <v>0</v>
      </c>
      <c r="P73" s="133">
        <f t="shared" si="59"/>
        <v>0</v>
      </c>
      <c r="Q73" s="133">
        <f t="shared" si="60"/>
        <v>0</v>
      </c>
      <c r="R73" s="133">
        <f t="shared" si="61"/>
        <v>0</v>
      </c>
      <c r="S73" s="133">
        <f t="shared" si="62"/>
        <v>0</v>
      </c>
      <c r="T73" s="133">
        <f t="shared" si="63"/>
        <v>0</v>
      </c>
      <c r="U73" s="133">
        <f t="shared" si="64"/>
        <v>0</v>
      </c>
      <c r="V73" s="134">
        <f t="shared" si="67"/>
        <v>0</v>
      </c>
      <c r="W73" s="136">
        <f t="shared" si="68"/>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row>
    <row r="74" spans="1:55" ht="24.75" hidden="1" customHeight="1">
      <c r="A74" s="132">
        <v>36</v>
      </c>
      <c r="B74" s="133">
        <f t="shared" si="46"/>
        <v>0</v>
      </c>
      <c r="C74" s="133">
        <f t="shared" si="66"/>
        <v>0</v>
      </c>
      <c r="D74" s="133">
        <f t="shared" si="47"/>
        <v>0</v>
      </c>
      <c r="E74" s="133">
        <f t="shared" si="48"/>
        <v>0</v>
      </c>
      <c r="F74" s="133">
        <f t="shared" si="49"/>
        <v>0</v>
      </c>
      <c r="G74" s="133">
        <f t="shared" si="50"/>
        <v>0</v>
      </c>
      <c r="H74" s="133">
        <f t="shared" si="51"/>
        <v>0</v>
      </c>
      <c r="I74" s="133">
        <f t="shared" si="52"/>
        <v>0</v>
      </c>
      <c r="J74" s="133">
        <f t="shared" si="53"/>
        <v>0</v>
      </c>
      <c r="K74" s="133">
        <f t="shared" si="54"/>
        <v>0</v>
      </c>
      <c r="L74" s="133">
        <f t="shared" si="55"/>
        <v>0</v>
      </c>
      <c r="M74" s="133">
        <f t="shared" si="56"/>
        <v>0</v>
      </c>
      <c r="N74" s="133">
        <f t="shared" si="57"/>
        <v>0</v>
      </c>
      <c r="O74" s="133">
        <f t="shared" si="58"/>
        <v>0</v>
      </c>
      <c r="P74" s="133">
        <f t="shared" si="59"/>
        <v>0</v>
      </c>
      <c r="Q74" s="133">
        <f t="shared" si="60"/>
        <v>0</v>
      </c>
      <c r="R74" s="133">
        <f t="shared" si="61"/>
        <v>0</v>
      </c>
      <c r="S74" s="133">
        <f t="shared" si="62"/>
        <v>0</v>
      </c>
      <c r="T74" s="133">
        <f t="shared" si="63"/>
        <v>0</v>
      </c>
      <c r="U74" s="133">
        <f t="shared" si="64"/>
        <v>0</v>
      </c>
      <c r="V74" s="134">
        <f t="shared" si="67"/>
        <v>0</v>
      </c>
      <c r="W74" s="136">
        <f t="shared" si="68"/>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row>
    <row r="75" spans="1:55" ht="24.75" hidden="1" customHeight="1">
      <c r="A75" s="132">
        <v>37</v>
      </c>
      <c r="B75" s="133">
        <f t="shared" si="46"/>
        <v>0</v>
      </c>
      <c r="C75" s="133">
        <f t="shared" si="66"/>
        <v>0</v>
      </c>
      <c r="D75" s="133">
        <f t="shared" si="47"/>
        <v>0</v>
      </c>
      <c r="E75" s="133">
        <f t="shared" si="48"/>
        <v>0</v>
      </c>
      <c r="F75" s="133">
        <f t="shared" si="49"/>
        <v>0</v>
      </c>
      <c r="G75" s="133">
        <f t="shared" si="50"/>
        <v>0</v>
      </c>
      <c r="H75" s="133">
        <f t="shared" si="51"/>
        <v>0</v>
      </c>
      <c r="I75" s="133">
        <f t="shared" si="52"/>
        <v>0</v>
      </c>
      <c r="J75" s="133">
        <f t="shared" si="53"/>
        <v>0</v>
      </c>
      <c r="K75" s="133">
        <f t="shared" si="54"/>
        <v>0</v>
      </c>
      <c r="L75" s="133">
        <f t="shared" si="55"/>
        <v>0</v>
      </c>
      <c r="M75" s="133">
        <f t="shared" si="56"/>
        <v>0</v>
      </c>
      <c r="N75" s="133">
        <f t="shared" si="57"/>
        <v>0</v>
      </c>
      <c r="O75" s="133">
        <f t="shared" si="58"/>
        <v>0</v>
      </c>
      <c r="P75" s="133">
        <f t="shared" si="59"/>
        <v>0</v>
      </c>
      <c r="Q75" s="133">
        <f t="shared" si="60"/>
        <v>0</v>
      </c>
      <c r="R75" s="133">
        <f t="shared" si="61"/>
        <v>0</v>
      </c>
      <c r="S75" s="133">
        <f t="shared" si="62"/>
        <v>0</v>
      </c>
      <c r="T75" s="133">
        <f t="shared" si="63"/>
        <v>0</v>
      </c>
      <c r="U75" s="133">
        <f t="shared" si="64"/>
        <v>0</v>
      </c>
      <c r="V75" s="134">
        <f t="shared" si="67"/>
        <v>0</v>
      </c>
      <c r="W75" s="136">
        <f t="shared" si="68"/>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row>
    <row r="76" spans="1:55" ht="24.75" hidden="1" customHeight="1">
      <c r="A76" s="132">
        <v>38</v>
      </c>
      <c r="B76" s="133">
        <f t="shared" si="46"/>
        <v>0</v>
      </c>
      <c r="C76" s="133">
        <f t="shared" si="66"/>
        <v>0</v>
      </c>
      <c r="D76" s="133">
        <f t="shared" si="47"/>
        <v>0</v>
      </c>
      <c r="E76" s="133">
        <f t="shared" si="48"/>
        <v>0</v>
      </c>
      <c r="F76" s="133">
        <f t="shared" si="49"/>
        <v>0</v>
      </c>
      <c r="G76" s="133">
        <f t="shared" si="50"/>
        <v>0</v>
      </c>
      <c r="H76" s="133">
        <f t="shared" si="51"/>
        <v>0</v>
      </c>
      <c r="I76" s="133">
        <f t="shared" si="52"/>
        <v>0</v>
      </c>
      <c r="J76" s="133">
        <f t="shared" si="53"/>
        <v>0</v>
      </c>
      <c r="K76" s="133">
        <f t="shared" si="54"/>
        <v>0</v>
      </c>
      <c r="L76" s="133">
        <f t="shared" si="55"/>
        <v>0</v>
      </c>
      <c r="M76" s="133">
        <f t="shared" si="56"/>
        <v>0</v>
      </c>
      <c r="N76" s="133">
        <f t="shared" si="57"/>
        <v>0</v>
      </c>
      <c r="O76" s="133">
        <f t="shared" si="58"/>
        <v>0</v>
      </c>
      <c r="P76" s="133">
        <f t="shared" si="59"/>
        <v>0</v>
      </c>
      <c r="Q76" s="133">
        <f t="shared" si="60"/>
        <v>0</v>
      </c>
      <c r="R76" s="133">
        <f t="shared" si="61"/>
        <v>0</v>
      </c>
      <c r="S76" s="133">
        <f t="shared" si="62"/>
        <v>0</v>
      </c>
      <c r="T76" s="133">
        <f t="shared" si="63"/>
        <v>0</v>
      </c>
      <c r="U76" s="133">
        <f t="shared" si="64"/>
        <v>0</v>
      </c>
      <c r="V76" s="134">
        <f t="shared" si="67"/>
        <v>0</v>
      </c>
      <c r="W76" s="136">
        <f t="shared" si="68"/>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row>
    <row r="77" spans="1:55" ht="24.75" hidden="1" customHeight="1">
      <c r="A77" s="132">
        <v>39</v>
      </c>
      <c r="B77" s="133">
        <f t="shared" si="46"/>
        <v>0</v>
      </c>
      <c r="C77" s="133">
        <f t="shared" si="66"/>
        <v>0</v>
      </c>
      <c r="D77" s="133">
        <f t="shared" si="47"/>
        <v>0</v>
      </c>
      <c r="E77" s="133">
        <f t="shared" si="48"/>
        <v>0</v>
      </c>
      <c r="F77" s="133">
        <f t="shared" si="49"/>
        <v>0</v>
      </c>
      <c r="G77" s="133">
        <f t="shared" si="50"/>
        <v>0</v>
      </c>
      <c r="H77" s="133">
        <f t="shared" si="51"/>
        <v>0</v>
      </c>
      <c r="I77" s="133">
        <f t="shared" si="52"/>
        <v>0</v>
      </c>
      <c r="J77" s="133">
        <f t="shared" si="53"/>
        <v>0</v>
      </c>
      <c r="K77" s="133">
        <f t="shared" si="54"/>
        <v>0</v>
      </c>
      <c r="L77" s="133">
        <f t="shared" si="55"/>
        <v>0</v>
      </c>
      <c r="M77" s="133">
        <f t="shared" si="56"/>
        <v>0</v>
      </c>
      <c r="N77" s="133">
        <f t="shared" si="57"/>
        <v>0</v>
      </c>
      <c r="O77" s="133">
        <f t="shared" si="58"/>
        <v>0</v>
      </c>
      <c r="P77" s="133">
        <f t="shared" si="59"/>
        <v>0</v>
      </c>
      <c r="Q77" s="133">
        <f t="shared" si="60"/>
        <v>0</v>
      </c>
      <c r="R77" s="133">
        <f t="shared" si="61"/>
        <v>0</v>
      </c>
      <c r="S77" s="133">
        <f t="shared" si="62"/>
        <v>0</v>
      </c>
      <c r="T77" s="133">
        <f t="shared" si="63"/>
        <v>0</v>
      </c>
      <c r="U77" s="133">
        <f t="shared" si="64"/>
        <v>0</v>
      </c>
      <c r="V77" s="134">
        <f t="shared" si="67"/>
        <v>0</v>
      </c>
      <c r="W77" s="136">
        <f t="shared" si="68"/>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row>
    <row r="78" spans="1:55" ht="24.75" hidden="1" customHeight="1">
      <c r="A78" s="132">
        <v>40</v>
      </c>
      <c r="B78" s="133">
        <f t="shared" si="46"/>
        <v>0</v>
      </c>
      <c r="C78" s="133">
        <f t="shared" si="66"/>
        <v>0</v>
      </c>
      <c r="D78" s="133">
        <f t="shared" si="47"/>
        <v>0</v>
      </c>
      <c r="E78" s="133">
        <f t="shared" si="48"/>
        <v>0</v>
      </c>
      <c r="F78" s="133">
        <f t="shared" si="49"/>
        <v>0</v>
      </c>
      <c r="G78" s="133">
        <f t="shared" si="50"/>
        <v>0</v>
      </c>
      <c r="H78" s="133">
        <f t="shared" si="51"/>
        <v>0</v>
      </c>
      <c r="I78" s="133">
        <f t="shared" si="52"/>
        <v>0</v>
      </c>
      <c r="J78" s="133">
        <f t="shared" si="53"/>
        <v>0</v>
      </c>
      <c r="K78" s="133">
        <f t="shared" si="54"/>
        <v>0</v>
      </c>
      <c r="L78" s="133">
        <f t="shared" si="55"/>
        <v>0</v>
      </c>
      <c r="M78" s="133">
        <f t="shared" si="56"/>
        <v>0</v>
      </c>
      <c r="N78" s="133">
        <f t="shared" si="57"/>
        <v>0</v>
      </c>
      <c r="O78" s="133">
        <f t="shared" si="58"/>
        <v>0</v>
      </c>
      <c r="P78" s="133">
        <f t="shared" si="59"/>
        <v>0</v>
      </c>
      <c r="Q78" s="133">
        <f t="shared" si="60"/>
        <v>0</v>
      </c>
      <c r="R78" s="133">
        <f t="shared" si="61"/>
        <v>0</v>
      </c>
      <c r="S78" s="133">
        <f t="shared" si="62"/>
        <v>0</v>
      </c>
      <c r="T78" s="133">
        <f t="shared" si="63"/>
        <v>0</v>
      </c>
      <c r="U78" s="133">
        <f t="shared" si="64"/>
        <v>0</v>
      </c>
      <c r="V78" s="134">
        <f t="shared" si="67"/>
        <v>0</v>
      </c>
      <c r="W78" s="136">
        <f t="shared" si="68"/>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row>
    <row r="79" spans="1:55" ht="24.75" hidden="1" customHeight="1">
      <c r="A79" s="132">
        <v>41</v>
      </c>
      <c r="B79" s="133">
        <f t="shared" si="46"/>
        <v>0</v>
      </c>
      <c r="C79" s="133">
        <f t="shared" si="66"/>
        <v>0</v>
      </c>
      <c r="D79" s="133">
        <f t="shared" si="47"/>
        <v>0</v>
      </c>
      <c r="E79" s="133">
        <f t="shared" si="48"/>
        <v>0</v>
      </c>
      <c r="F79" s="133">
        <f t="shared" si="49"/>
        <v>0</v>
      </c>
      <c r="G79" s="133">
        <f t="shared" si="50"/>
        <v>0</v>
      </c>
      <c r="H79" s="133">
        <f t="shared" si="51"/>
        <v>0</v>
      </c>
      <c r="I79" s="133">
        <f t="shared" si="52"/>
        <v>0</v>
      </c>
      <c r="J79" s="133">
        <f t="shared" si="53"/>
        <v>0</v>
      </c>
      <c r="K79" s="133">
        <f t="shared" si="54"/>
        <v>0</v>
      </c>
      <c r="L79" s="133">
        <f t="shared" si="55"/>
        <v>0</v>
      </c>
      <c r="M79" s="133">
        <f t="shared" si="56"/>
        <v>0</v>
      </c>
      <c r="N79" s="133">
        <f t="shared" si="57"/>
        <v>0</v>
      </c>
      <c r="O79" s="133">
        <f t="shared" si="58"/>
        <v>0</v>
      </c>
      <c r="P79" s="133">
        <f t="shared" si="59"/>
        <v>0</v>
      </c>
      <c r="Q79" s="133">
        <f t="shared" si="60"/>
        <v>0</v>
      </c>
      <c r="R79" s="133">
        <f t="shared" si="61"/>
        <v>0</v>
      </c>
      <c r="S79" s="133">
        <f t="shared" si="62"/>
        <v>0</v>
      </c>
      <c r="T79" s="133">
        <f t="shared" si="63"/>
        <v>0</v>
      </c>
      <c r="U79" s="133">
        <f t="shared" si="64"/>
        <v>0</v>
      </c>
      <c r="V79" s="134">
        <f t="shared" si="67"/>
        <v>0</v>
      </c>
      <c r="W79" s="136">
        <f t="shared" si="68"/>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row>
    <row r="80" spans="1:55" ht="24.75" hidden="1" customHeight="1">
      <c r="A80" s="132">
        <v>42</v>
      </c>
      <c r="B80" s="133">
        <f t="shared" si="46"/>
        <v>0</v>
      </c>
      <c r="C80" s="133">
        <f t="shared" si="66"/>
        <v>0</v>
      </c>
      <c r="D80" s="133">
        <f t="shared" si="47"/>
        <v>0</v>
      </c>
      <c r="E80" s="133">
        <f t="shared" si="48"/>
        <v>0</v>
      </c>
      <c r="F80" s="133">
        <f t="shared" si="49"/>
        <v>0</v>
      </c>
      <c r="G80" s="133">
        <f t="shared" si="50"/>
        <v>0</v>
      </c>
      <c r="H80" s="133">
        <f t="shared" si="51"/>
        <v>0</v>
      </c>
      <c r="I80" s="133">
        <f t="shared" si="52"/>
        <v>0</v>
      </c>
      <c r="J80" s="133">
        <f t="shared" si="53"/>
        <v>0</v>
      </c>
      <c r="K80" s="133">
        <f t="shared" si="54"/>
        <v>0</v>
      </c>
      <c r="L80" s="133">
        <f t="shared" si="55"/>
        <v>0</v>
      </c>
      <c r="M80" s="133">
        <f t="shared" si="56"/>
        <v>0</v>
      </c>
      <c r="N80" s="133">
        <f t="shared" si="57"/>
        <v>0</v>
      </c>
      <c r="O80" s="133">
        <f t="shared" si="58"/>
        <v>0</v>
      </c>
      <c r="P80" s="133">
        <f t="shared" si="59"/>
        <v>0</v>
      </c>
      <c r="Q80" s="133">
        <f t="shared" si="60"/>
        <v>0</v>
      </c>
      <c r="R80" s="133">
        <f t="shared" si="61"/>
        <v>0</v>
      </c>
      <c r="S80" s="133">
        <f t="shared" si="62"/>
        <v>0</v>
      </c>
      <c r="T80" s="133">
        <f t="shared" si="63"/>
        <v>0</v>
      </c>
      <c r="U80" s="133">
        <f t="shared" si="64"/>
        <v>0</v>
      </c>
      <c r="V80" s="134">
        <f t="shared" si="67"/>
        <v>0</v>
      </c>
      <c r="W80" s="136">
        <f t="shared" si="68"/>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row>
    <row r="81" spans="1:55" ht="24.75" hidden="1" customHeight="1">
      <c r="A81" s="132">
        <v>43</v>
      </c>
      <c r="B81" s="133">
        <f t="shared" si="46"/>
        <v>0</v>
      </c>
      <c r="C81" s="133">
        <f t="shared" si="66"/>
        <v>0</v>
      </c>
      <c r="D81" s="133">
        <f t="shared" si="47"/>
        <v>0</v>
      </c>
      <c r="E81" s="133">
        <f t="shared" si="48"/>
        <v>0</v>
      </c>
      <c r="F81" s="133">
        <f t="shared" si="49"/>
        <v>0</v>
      </c>
      <c r="G81" s="133">
        <f t="shared" si="50"/>
        <v>0</v>
      </c>
      <c r="H81" s="133">
        <f t="shared" si="51"/>
        <v>0</v>
      </c>
      <c r="I81" s="133">
        <f t="shared" si="52"/>
        <v>0</v>
      </c>
      <c r="J81" s="133">
        <f t="shared" si="53"/>
        <v>0</v>
      </c>
      <c r="K81" s="133">
        <f t="shared" si="54"/>
        <v>0</v>
      </c>
      <c r="L81" s="133">
        <f t="shared" si="55"/>
        <v>0</v>
      </c>
      <c r="M81" s="133">
        <f t="shared" si="56"/>
        <v>0</v>
      </c>
      <c r="N81" s="133">
        <f t="shared" si="57"/>
        <v>0</v>
      </c>
      <c r="O81" s="133">
        <f t="shared" si="58"/>
        <v>0</v>
      </c>
      <c r="P81" s="133">
        <f t="shared" si="59"/>
        <v>0</v>
      </c>
      <c r="Q81" s="133">
        <f t="shared" si="60"/>
        <v>0</v>
      </c>
      <c r="R81" s="133">
        <f t="shared" si="61"/>
        <v>0</v>
      </c>
      <c r="S81" s="133">
        <f t="shared" si="62"/>
        <v>0</v>
      </c>
      <c r="T81" s="133">
        <f t="shared" si="63"/>
        <v>0</v>
      </c>
      <c r="U81" s="133">
        <f t="shared" si="64"/>
        <v>0</v>
      </c>
      <c r="V81" s="134">
        <f t="shared" si="67"/>
        <v>0</v>
      </c>
      <c r="W81" s="136">
        <f t="shared" si="68"/>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row>
    <row r="82" spans="1:55" ht="24.75" hidden="1" customHeight="1">
      <c r="A82" s="132">
        <v>44</v>
      </c>
      <c r="B82" s="133">
        <f t="shared" si="46"/>
        <v>0</v>
      </c>
      <c r="C82" s="133">
        <f t="shared" si="66"/>
        <v>0</v>
      </c>
      <c r="D82" s="133">
        <f t="shared" si="47"/>
        <v>0</v>
      </c>
      <c r="E82" s="133">
        <f t="shared" si="48"/>
        <v>0</v>
      </c>
      <c r="F82" s="133">
        <f t="shared" si="49"/>
        <v>0</v>
      </c>
      <c r="G82" s="133">
        <f t="shared" si="50"/>
        <v>0</v>
      </c>
      <c r="H82" s="133">
        <f t="shared" si="51"/>
        <v>0</v>
      </c>
      <c r="I82" s="133">
        <f t="shared" si="52"/>
        <v>0</v>
      </c>
      <c r="J82" s="133">
        <f t="shared" si="53"/>
        <v>0</v>
      </c>
      <c r="K82" s="133">
        <f t="shared" si="54"/>
        <v>0</v>
      </c>
      <c r="L82" s="133">
        <f t="shared" si="55"/>
        <v>0</v>
      </c>
      <c r="M82" s="133">
        <f t="shared" si="56"/>
        <v>0</v>
      </c>
      <c r="N82" s="133">
        <f t="shared" si="57"/>
        <v>0</v>
      </c>
      <c r="O82" s="133">
        <f t="shared" si="58"/>
        <v>0</v>
      </c>
      <c r="P82" s="133">
        <f t="shared" si="59"/>
        <v>0</v>
      </c>
      <c r="Q82" s="133">
        <f t="shared" si="60"/>
        <v>0</v>
      </c>
      <c r="R82" s="133">
        <f t="shared" si="61"/>
        <v>0</v>
      </c>
      <c r="S82" s="133">
        <f t="shared" si="62"/>
        <v>0</v>
      </c>
      <c r="T82" s="133">
        <f t="shared" si="63"/>
        <v>0</v>
      </c>
      <c r="U82" s="133">
        <f t="shared" si="64"/>
        <v>0</v>
      </c>
      <c r="V82" s="134">
        <f t="shared" si="67"/>
        <v>0</v>
      </c>
      <c r="W82" s="136">
        <f t="shared" si="68"/>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row>
    <row r="83" spans="1:55" ht="24.75" hidden="1" customHeight="1">
      <c r="A83" s="132">
        <v>45</v>
      </c>
      <c r="B83" s="133">
        <f t="shared" si="46"/>
        <v>0</v>
      </c>
      <c r="C83" s="133">
        <f t="shared" si="66"/>
        <v>0</v>
      </c>
      <c r="D83" s="133">
        <f t="shared" si="47"/>
        <v>0</v>
      </c>
      <c r="E83" s="133">
        <f t="shared" si="48"/>
        <v>0</v>
      </c>
      <c r="F83" s="133">
        <f t="shared" si="49"/>
        <v>0</v>
      </c>
      <c r="G83" s="133">
        <f t="shared" si="50"/>
        <v>0</v>
      </c>
      <c r="H83" s="133">
        <f t="shared" si="51"/>
        <v>0</v>
      </c>
      <c r="I83" s="133">
        <f t="shared" si="52"/>
        <v>0</v>
      </c>
      <c r="J83" s="133">
        <f t="shared" si="53"/>
        <v>0</v>
      </c>
      <c r="K83" s="133">
        <f t="shared" si="54"/>
        <v>0</v>
      </c>
      <c r="L83" s="133">
        <f t="shared" si="55"/>
        <v>0</v>
      </c>
      <c r="M83" s="133">
        <f t="shared" si="56"/>
        <v>0</v>
      </c>
      <c r="N83" s="133">
        <f t="shared" si="57"/>
        <v>0</v>
      </c>
      <c r="O83" s="133">
        <f t="shared" si="58"/>
        <v>0</v>
      </c>
      <c r="P83" s="133">
        <f t="shared" si="59"/>
        <v>0</v>
      </c>
      <c r="Q83" s="133">
        <f t="shared" si="60"/>
        <v>0</v>
      </c>
      <c r="R83" s="133">
        <f t="shared" si="61"/>
        <v>0</v>
      </c>
      <c r="S83" s="133">
        <f t="shared" si="62"/>
        <v>0</v>
      </c>
      <c r="T83" s="133">
        <f t="shared" si="63"/>
        <v>0</v>
      </c>
      <c r="U83" s="133">
        <f t="shared" si="64"/>
        <v>0</v>
      </c>
      <c r="V83" s="134">
        <f t="shared" si="67"/>
        <v>0</v>
      </c>
      <c r="W83" s="136">
        <f t="shared" si="68"/>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row>
    <row r="84" spans="1:55" ht="24.75" hidden="1" customHeight="1">
      <c r="A84" s="132">
        <v>46</v>
      </c>
      <c r="B84" s="133">
        <f t="shared" si="46"/>
        <v>0</v>
      </c>
      <c r="C84" s="133">
        <f>COUNTIF(車種重量２,CONCATENATE($A84,12))</f>
        <v>0</v>
      </c>
      <c r="D84" s="133">
        <f t="shared" si="47"/>
        <v>0</v>
      </c>
      <c r="E84" s="133">
        <f t="shared" si="48"/>
        <v>0</v>
      </c>
      <c r="F84" s="133">
        <f t="shared" si="49"/>
        <v>0</v>
      </c>
      <c r="G84" s="133">
        <f t="shared" si="50"/>
        <v>0</v>
      </c>
      <c r="H84" s="133">
        <f t="shared" si="51"/>
        <v>0</v>
      </c>
      <c r="I84" s="133">
        <f t="shared" si="52"/>
        <v>0</v>
      </c>
      <c r="J84" s="133">
        <f t="shared" si="53"/>
        <v>0</v>
      </c>
      <c r="K84" s="133">
        <f t="shared" si="54"/>
        <v>0</v>
      </c>
      <c r="L84" s="133">
        <f t="shared" si="55"/>
        <v>0</v>
      </c>
      <c r="M84" s="133">
        <f t="shared" si="56"/>
        <v>0</v>
      </c>
      <c r="N84" s="133">
        <f t="shared" si="57"/>
        <v>0</v>
      </c>
      <c r="O84" s="133">
        <f t="shared" si="58"/>
        <v>0</v>
      </c>
      <c r="P84" s="133">
        <f t="shared" si="59"/>
        <v>0</v>
      </c>
      <c r="Q84" s="133">
        <f t="shared" si="60"/>
        <v>0</v>
      </c>
      <c r="R84" s="133">
        <f t="shared" si="61"/>
        <v>0</v>
      </c>
      <c r="S84" s="133">
        <f t="shared" si="62"/>
        <v>0</v>
      </c>
      <c r="T84" s="133">
        <f t="shared" si="63"/>
        <v>0</v>
      </c>
      <c r="U84" s="133">
        <f t="shared" si="64"/>
        <v>0</v>
      </c>
      <c r="V84" s="134">
        <f>COUNTIF(車種重量２,CONCATENATE($A84,90))</f>
        <v>0</v>
      </c>
      <c r="W84" s="136">
        <f t="shared" si="68"/>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row>
    <row r="85" spans="1:55" ht="24.75" hidden="1" customHeight="1">
      <c r="A85" s="132">
        <v>47</v>
      </c>
      <c r="B85" s="133">
        <f t="shared" si="46"/>
        <v>0</v>
      </c>
      <c r="C85" s="133">
        <f t="shared" si="66"/>
        <v>0</v>
      </c>
      <c r="D85" s="133">
        <f t="shared" si="47"/>
        <v>0</v>
      </c>
      <c r="E85" s="133">
        <f t="shared" si="48"/>
        <v>0</v>
      </c>
      <c r="F85" s="133">
        <f t="shared" si="49"/>
        <v>0</v>
      </c>
      <c r="G85" s="133">
        <f t="shared" si="50"/>
        <v>0</v>
      </c>
      <c r="H85" s="133">
        <f t="shared" si="51"/>
        <v>0</v>
      </c>
      <c r="I85" s="133">
        <f t="shared" si="52"/>
        <v>0</v>
      </c>
      <c r="J85" s="133">
        <f t="shared" si="53"/>
        <v>0</v>
      </c>
      <c r="K85" s="133">
        <f t="shared" si="54"/>
        <v>0</v>
      </c>
      <c r="L85" s="133">
        <f t="shared" si="55"/>
        <v>0</v>
      </c>
      <c r="M85" s="133">
        <f t="shared" si="56"/>
        <v>0</v>
      </c>
      <c r="N85" s="133">
        <f t="shared" si="57"/>
        <v>0</v>
      </c>
      <c r="O85" s="133">
        <f t="shared" si="58"/>
        <v>0</v>
      </c>
      <c r="P85" s="133">
        <f t="shared" si="59"/>
        <v>0</v>
      </c>
      <c r="Q85" s="133">
        <f t="shared" si="60"/>
        <v>0</v>
      </c>
      <c r="R85" s="133">
        <f t="shared" si="61"/>
        <v>0</v>
      </c>
      <c r="S85" s="133">
        <f t="shared" si="62"/>
        <v>0</v>
      </c>
      <c r="T85" s="133">
        <f t="shared" si="63"/>
        <v>0</v>
      </c>
      <c r="U85" s="133">
        <f t="shared" si="64"/>
        <v>0</v>
      </c>
      <c r="V85" s="134">
        <f t="shared" si="67"/>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row>
    <row r="86" spans="1:55" ht="24.75" hidden="1" customHeight="1">
      <c r="A86" s="132">
        <v>48</v>
      </c>
      <c r="B86" s="133">
        <f t="shared" si="46"/>
        <v>0</v>
      </c>
      <c r="C86" s="133">
        <f t="shared" si="66"/>
        <v>0</v>
      </c>
      <c r="D86" s="133">
        <f t="shared" si="47"/>
        <v>0</v>
      </c>
      <c r="E86" s="133">
        <f t="shared" si="48"/>
        <v>0</v>
      </c>
      <c r="F86" s="133">
        <f t="shared" si="49"/>
        <v>0</v>
      </c>
      <c r="G86" s="133">
        <f t="shared" si="50"/>
        <v>0</v>
      </c>
      <c r="H86" s="133">
        <f t="shared" si="51"/>
        <v>0</v>
      </c>
      <c r="I86" s="133">
        <f t="shared" si="52"/>
        <v>0</v>
      </c>
      <c r="J86" s="133">
        <f t="shared" si="53"/>
        <v>0</v>
      </c>
      <c r="K86" s="133">
        <f t="shared" si="54"/>
        <v>0</v>
      </c>
      <c r="L86" s="133">
        <f t="shared" si="55"/>
        <v>0</v>
      </c>
      <c r="M86" s="133">
        <f t="shared" si="56"/>
        <v>0</v>
      </c>
      <c r="N86" s="133">
        <f t="shared" si="57"/>
        <v>0</v>
      </c>
      <c r="O86" s="133">
        <f t="shared" si="58"/>
        <v>0</v>
      </c>
      <c r="P86" s="133">
        <f t="shared" si="59"/>
        <v>0</v>
      </c>
      <c r="Q86" s="133">
        <f t="shared" si="60"/>
        <v>0</v>
      </c>
      <c r="R86" s="133">
        <f t="shared" si="61"/>
        <v>0</v>
      </c>
      <c r="S86" s="133">
        <f t="shared" si="62"/>
        <v>0</v>
      </c>
      <c r="T86" s="133">
        <f t="shared" si="63"/>
        <v>0</v>
      </c>
      <c r="U86" s="133">
        <f t="shared" si="64"/>
        <v>0</v>
      </c>
      <c r="V86" s="134">
        <f t="shared" si="67"/>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row>
    <row r="87" spans="1:55" ht="24.75" hidden="1" customHeight="1">
      <c r="A87" s="132">
        <v>49</v>
      </c>
      <c r="B87" s="133">
        <f t="shared" si="46"/>
        <v>0</v>
      </c>
      <c r="C87" s="133">
        <f t="shared" si="66"/>
        <v>0</v>
      </c>
      <c r="D87" s="133">
        <f t="shared" si="47"/>
        <v>0</v>
      </c>
      <c r="E87" s="133">
        <f t="shared" si="48"/>
        <v>0</v>
      </c>
      <c r="F87" s="133">
        <f t="shared" si="49"/>
        <v>0</v>
      </c>
      <c r="G87" s="133">
        <f t="shared" si="50"/>
        <v>0</v>
      </c>
      <c r="H87" s="133">
        <f t="shared" si="51"/>
        <v>0</v>
      </c>
      <c r="I87" s="133">
        <f t="shared" si="52"/>
        <v>0</v>
      </c>
      <c r="J87" s="133">
        <f t="shared" si="53"/>
        <v>0</v>
      </c>
      <c r="K87" s="133">
        <f t="shared" si="54"/>
        <v>0</v>
      </c>
      <c r="L87" s="133">
        <f t="shared" si="55"/>
        <v>0</v>
      </c>
      <c r="M87" s="133">
        <f t="shared" si="56"/>
        <v>0</v>
      </c>
      <c r="N87" s="133">
        <f t="shared" si="57"/>
        <v>0</v>
      </c>
      <c r="O87" s="133">
        <f t="shared" si="58"/>
        <v>0</v>
      </c>
      <c r="P87" s="133">
        <f t="shared" si="59"/>
        <v>0</v>
      </c>
      <c r="Q87" s="133">
        <f t="shared" si="60"/>
        <v>0</v>
      </c>
      <c r="R87" s="133">
        <f t="shared" si="61"/>
        <v>0</v>
      </c>
      <c r="S87" s="133">
        <f t="shared" si="62"/>
        <v>0</v>
      </c>
      <c r="T87" s="133">
        <f t="shared" si="63"/>
        <v>0</v>
      </c>
      <c r="U87" s="133">
        <f t="shared" si="64"/>
        <v>0</v>
      </c>
      <c r="V87" s="134">
        <f t="shared" si="67"/>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row>
    <row r="88" spans="1:55" ht="24.75" hidden="1" customHeight="1">
      <c r="A88" s="132">
        <v>50</v>
      </c>
      <c r="B88" s="133">
        <f t="shared" si="46"/>
        <v>0</v>
      </c>
      <c r="C88" s="133">
        <f t="shared" si="66"/>
        <v>0</v>
      </c>
      <c r="D88" s="133">
        <f t="shared" si="47"/>
        <v>0</v>
      </c>
      <c r="E88" s="133">
        <f t="shared" si="48"/>
        <v>0</v>
      </c>
      <c r="F88" s="133">
        <f t="shared" si="49"/>
        <v>0</v>
      </c>
      <c r="G88" s="133">
        <f t="shared" si="50"/>
        <v>0</v>
      </c>
      <c r="H88" s="133">
        <f t="shared" si="51"/>
        <v>0</v>
      </c>
      <c r="I88" s="133">
        <f t="shared" si="52"/>
        <v>0</v>
      </c>
      <c r="J88" s="133">
        <f t="shared" si="53"/>
        <v>0</v>
      </c>
      <c r="K88" s="133">
        <f t="shared" si="54"/>
        <v>0</v>
      </c>
      <c r="L88" s="133">
        <f t="shared" si="55"/>
        <v>0</v>
      </c>
      <c r="M88" s="133">
        <f t="shared" si="56"/>
        <v>0</v>
      </c>
      <c r="N88" s="133">
        <f t="shared" si="57"/>
        <v>0</v>
      </c>
      <c r="O88" s="133">
        <f t="shared" si="58"/>
        <v>0</v>
      </c>
      <c r="P88" s="133">
        <f t="shared" si="59"/>
        <v>0</v>
      </c>
      <c r="Q88" s="133">
        <f t="shared" si="60"/>
        <v>0</v>
      </c>
      <c r="R88" s="133">
        <f t="shared" si="61"/>
        <v>0</v>
      </c>
      <c r="S88" s="133">
        <f t="shared" si="62"/>
        <v>0</v>
      </c>
      <c r="T88" s="133">
        <f t="shared" si="63"/>
        <v>0</v>
      </c>
      <c r="U88" s="133">
        <f t="shared" si="64"/>
        <v>0</v>
      </c>
      <c r="V88" s="134">
        <f t="shared" si="67"/>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row>
    <row r="89" spans="1:55" ht="24.75" hidden="1" customHeight="1" thickBot="1">
      <c r="A89" s="137" t="s">
        <v>205</v>
      </c>
      <c r="B89" s="138">
        <f t="shared" ref="B89:V89" si="69">SUM(B39:B88)</f>
        <v>0</v>
      </c>
      <c r="C89" s="138">
        <f t="shared" si="69"/>
        <v>0</v>
      </c>
      <c r="D89" s="138">
        <f t="shared" si="69"/>
        <v>0</v>
      </c>
      <c r="E89" s="138">
        <f t="shared" si="69"/>
        <v>0</v>
      </c>
      <c r="F89" s="138">
        <f t="shared" si="69"/>
        <v>0</v>
      </c>
      <c r="G89" s="138">
        <f t="shared" si="69"/>
        <v>0</v>
      </c>
      <c r="H89" s="138">
        <f t="shared" si="69"/>
        <v>0</v>
      </c>
      <c r="I89" s="138">
        <f t="shared" si="69"/>
        <v>0</v>
      </c>
      <c r="J89" s="138">
        <f t="shared" si="69"/>
        <v>0</v>
      </c>
      <c r="K89" s="138">
        <f t="shared" si="69"/>
        <v>0</v>
      </c>
      <c r="L89" s="138">
        <f t="shared" si="69"/>
        <v>0</v>
      </c>
      <c r="M89" s="138">
        <f t="shared" si="69"/>
        <v>0</v>
      </c>
      <c r="N89" s="138">
        <f t="shared" si="69"/>
        <v>0</v>
      </c>
      <c r="O89" s="138">
        <f t="shared" si="69"/>
        <v>0</v>
      </c>
      <c r="P89" s="138">
        <f t="shared" si="69"/>
        <v>0</v>
      </c>
      <c r="Q89" s="138">
        <f t="shared" si="69"/>
        <v>0</v>
      </c>
      <c r="R89" s="138">
        <f t="shared" si="69"/>
        <v>0</v>
      </c>
      <c r="S89" s="138">
        <f t="shared" si="69"/>
        <v>0</v>
      </c>
      <c r="T89" s="138">
        <f t="shared" si="69"/>
        <v>0</v>
      </c>
      <c r="U89" s="138">
        <f t="shared" si="69"/>
        <v>0</v>
      </c>
      <c r="V89" s="138">
        <f t="shared" si="69"/>
        <v>0</v>
      </c>
      <c r="W89" s="136">
        <f>SUM(B89:V89)</f>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row>
    <row r="90" spans="1:55" ht="32.25" hidden="1" customHeight="1"/>
    <row r="91" spans="1:55" ht="28.5" hidden="1" customHeight="1"/>
    <row r="92" spans="1:55" ht="12.75" hidden="1"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sheetData>
  <sheetProtection sheet="1" selectLockedCells="1"/>
  <mergeCells count="38">
    <mergeCell ref="AV2:AW2"/>
    <mergeCell ref="W2:X2"/>
    <mergeCell ref="AB2:AC2"/>
    <mergeCell ref="AG2:AH2"/>
    <mergeCell ref="AL2:AM2"/>
    <mergeCell ref="AQ2:AR2"/>
    <mergeCell ref="A24:B27"/>
    <mergeCell ref="BA2:BB2"/>
    <mergeCell ref="A32:C32"/>
    <mergeCell ref="F3:I3"/>
    <mergeCell ref="A7:F7"/>
    <mergeCell ref="G7:H7"/>
    <mergeCell ref="A28:B31"/>
    <mergeCell ref="A12:B15"/>
    <mergeCell ref="F2:I2"/>
    <mergeCell ref="M2:N2"/>
    <mergeCell ref="R2:S2"/>
    <mergeCell ref="D2:E2"/>
    <mergeCell ref="D3:E3"/>
    <mergeCell ref="D4:E4"/>
    <mergeCell ref="D5:E5"/>
    <mergeCell ref="E6:I6"/>
    <mergeCell ref="A34:C34"/>
    <mergeCell ref="W37:W38"/>
    <mergeCell ref="A16:B19"/>
    <mergeCell ref="A10:C10"/>
    <mergeCell ref="A8:C8"/>
    <mergeCell ref="A36:A38"/>
    <mergeCell ref="A20:B23"/>
    <mergeCell ref="A11:B11"/>
    <mergeCell ref="A9:C9"/>
    <mergeCell ref="B37:E37"/>
    <mergeCell ref="N37:Q37"/>
    <mergeCell ref="F37:I37"/>
    <mergeCell ref="R37:U37"/>
    <mergeCell ref="V37:V38"/>
    <mergeCell ref="J37:M37"/>
    <mergeCell ref="A33:C33"/>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BB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1379"/>
  <sheetViews>
    <sheetView zoomScaleNormal="100" zoomScaleSheetLayoutView="100" workbookViewId="0">
      <selection activeCell="H5" sqref="H5"/>
    </sheetView>
  </sheetViews>
  <sheetFormatPr defaultColWidth="9" defaultRowHeight="13"/>
  <cols>
    <col min="1" max="1" width="4.26953125" customWidth="1"/>
    <col min="2" max="2" width="2.90625" customWidth="1"/>
    <col min="3" max="3" width="3.90625" customWidth="1"/>
    <col min="4" max="4" width="4.26953125" customWidth="1"/>
    <col min="5" max="5" width="2.6328125" customWidth="1"/>
    <col min="6" max="6" width="4.26953125" customWidth="1"/>
    <col min="7" max="7" width="8.90625" customWidth="1"/>
    <col min="8" max="8" width="12.90625" customWidth="1"/>
    <col min="9" max="9" width="3.90625" style="2" customWidth="1"/>
    <col min="10" max="10" width="6.7265625" bestFit="1" customWidth="1"/>
    <col min="11" max="11" width="10.7265625" customWidth="1"/>
    <col min="12" max="12" width="6.6328125" customWidth="1"/>
    <col min="13" max="13" width="7.08984375" customWidth="1"/>
    <col min="14" max="14" width="6.6328125" customWidth="1"/>
    <col min="15" max="15" width="6.26953125" customWidth="1"/>
    <col min="16" max="22" width="5.08984375" customWidth="1"/>
    <col min="23" max="23" width="4.6328125" customWidth="1"/>
    <col min="24" max="24" width="2.453125" customWidth="1"/>
    <col min="25" max="25" width="4.6328125" customWidth="1"/>
    <col min="26" max="27" width="5.90625" style="222" hidden="1" customWidth="1"/>
    <col min="28" max="28" width="5.90625" hidden="1" customWidth="1"/>
    <col min="29" max="29" width="8.453125" hidden="1" customWidth="1"/>
    <col min="30" max="30" width="9.08984375" hidden="1" customWidth="1"/>
    <col min="31" max="31" width="7.453125" hidden="1" customWidth="1"/>
    <col min="32" max="32" width="7.7265625" hidden="1" customWidth="1"/>
    <col min="33" max="33" width="9.08984375" hidden="1" customWidth="1"/>
    <col min="34" max="34" width="8.26953125" hidden="1" customWidth="1"/>
    <col min="35" max="35" width="9.453125" hidden="1" customWidth="1"/>
    <col min="36" max="36" width="10.7265625" hidden="1" customWidth="1"/>
    <col min="37" max="37" width="9.7265625" hidden="1" customWidth="1"/>
    <col min="38" max="38" width="6.7265625" style="222" hidden="1" customWidth="1"/>
    <col min="39" max="41" width="7.6328125" hidden="1" customWidth="1"/>
    <col min="42" max="42" width="7.7265625" hidden="1" customWidth="1"/>
    <col min="43" max="43" width="6.6328125" style="222" hidden="1" customWidth="1"/>
    <col min="44" max="44" width="6.90625" hidden="1" customWidth="1"/>
    <col min="45" max="45" width="7.453125" hidden="1" customWidth="1"/>
    <col min="46" max="46" width="5.90625" hidden="1" customWidth="1"/>
    <col min="47" max="47" width="7.7265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7265625" hidden="1" customWidth="1"/>
    <col min="55" max="55" width="8.26953125" hidden="1" customWidth="1"/>
    <col min="56" max="56" width="11.90625" hidden="1" customWidth="1"/>
    <col min="57" max="57" width="12.6328125" hidden="1" customWidth="1"/>
    <col min="58" max="58" width="8.7265625" hidden="1" customWidth="1"/>
    <col min="59" max="62" width="5.453125" hidden="1" customWidth="1"/>
    <col min="63" max="63" width="8.7265625" hidden="1" customWidth="1"/>
    <col min="64" max="64" width="7.453125" hidden="1" customWidth="1"/>
    <col min="65" max="65" width="16.6328125" hidden="1" customWidth="1"/>
    <col min="66" max="66" width="11.2695312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26953125" hidden="1" customWidth="1"/>
    <col min="75" max="75" width="10.453125" hidden="1" customWidth="1"/>
    <col min="76" max="76" width="11.6328125" hidden="1" customWidth="1"/>
    <col min="77" max="77" width="12.36328125" hidden="1" customWidth="1"/>
    <col min="78" max="78" width="13.7265625" hidden="1" customWidth="1"/>
    <col min="79" max="79" width="11.26953125" hidden="1" customWidth="1"/>
    <col min="80" max="80" width="7.7265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7265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26953125" hidden="1" customWidth="1"/>
    <col min="98" max="98" width="12.90625" hidden="1" customWidth="1"/>
    <col min="99" max="99" width="10.90625" hidden="1" customWidth="1"/>
    <col min="100" max="100" width="8.36328125" hidden="1" customWidth="1"/>
    <col min="101" max="101" width="9.7265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7265625" customWidth="1"/>
    <col min="109" max="109" width="3.6328125" customWidth="1"/>
    <col min="110" max="110" width="5" customWidth="1"/>
    <col min="111" max="113" width="9" customWidth="1"/>
  </cols>
  <sheetData>
    <row r="1" spans="1:110" ht="21" customHeight="1">
      <c r="A1" s="11" t="s">
        <v>1789</v>
      </c>
      <c r="X1" s="160" t="s">
        <v>940</v>
      </c>
    </row>
    <row r="2" spans="1:110" ht="18.75" customHeight="1" thickBot="1">
      <c r="A2" s="11" t="s">
        <v>1790</v>
      </c>
      <c r="H2" s="150"/>
      <c r="I2" s="81"/>
      <c r="J2" s="81"/>
      <c r="K2" s="152"/>
      <c r="L2" s="153"/>
      <c r="M2" s="153"/>
      <c r="P2" s="683" t="str">
        <f>"【"&amp;別紙１!$F$2&amp;"】"</f>
        <v>【0】</v>
      </c>
      <c r="Q2" s="683"/>
      <c r="R2" s="683"/>
      <c r="S2" s="683"/>
      <c r="T2" s="683"/>
      <c r="U2" s="683"/>
      <c r="V2" s="683"/>
      <c r="W2" s="683"/>
      <c r="X2" s="683"/>
      <c r="CB2" s="57"/>
    </row>
    <row r="3" spans="1:110" ht="29.25" customHeight="1" thickBot="1">
      <c r="H3" s="46" t="s">
        <v>2</v>
      </c>
      <c r="I3" s="690"/>
      <c r="J3" s="691"/>
      <c r="K3" s="349" t="s">
        <v>3</v>
      </c>
      <c r="L3" s="692" t="s">
        <v>1</v>
      </c>
      <c r="M3" s="693"/>
      <c r="O3" s="732" t="str">
        <f>IF(COUNTIF($T$18:$T$267,"エラー"),"エラーがあります。再確認してください。",IF(COUNTIF($V$18:$V$267,"エラー"),"エラーがあります。再確認してください。",""))</f>
        <v/>
      </c>
      <c r="P3" s="732"/>
      <c r="Q3" s="732"/>
      <c r="R3" s="732"/>
      <c r="S3" s="732"/>
      <c r="T3" s="732"/>
      <c r="U3" s="732"/>
      <c r="V3" s="732"/>
      <c r="W3" s="732"/>
      <c r="X3" s="732"/>
      <c r="CB3" s="57"/>
    </row>
    <row r="4" spans="1:110" ht="17.25" customHeight="1">
      <c r="B4" s="694" t="s">
        <v>4</v>
      </c>
      <c r="C4" s="695"/>
      <c r="D4" s="695"/>
      <c r="E4" s="695"/>
      <c r="F4" s="696"/>
      <c r="G4" s="47" t="s">
        <v>5</v>
      </c>
      <c r="H4" s="92">
        <f>SUM('別紙２－１'!$T$18:$T$267)</f>
        <v>0</v>
      </c>
      <c r="I4" s="703" t="s">
        <v>5</v>
      </c>
      <c r="J4" s="704"/>
      <c r="K4" s="339">
        <f>IF(OR(H4="",H4=0),0,AVERAGE('別紙２－１'!$T$18:$T$267))</f>
        <v>0</v>
      </c>
      <c r="L4" s="708">
        <f>IF(OR(H4="",H4=0),0,SUM('別紙２－１'!$T$18:$T$267)*1000/SUM('別紙２－１'!$N$18:$N$267))</f>
        <v>0</v>
      </c>
      <c r="M4" s="709"/>
      <c r="O4" s="730" t="str">
        <f>IF(SUM($AB$18:$AB$267)&gt;=1,"事業場コードをすべての車両に記入してください。","")</f>
        <v/>
      </c>
      <c r="P4" s="730"/>
      <c r="Q4" s="730"/>
      <c r="R4" s="730"/>
      <c r="S4" s="730"/>
      <c r="T4" s="730"/>
      <c r="U4" s="730"/>
      <c r="V4" s="730"/>
      <c r="W4" s="730"/>
      <c r="X4" s="730"/>
      <c r="CB4" s="57"/>
    </row>
    <row r="5" spans="1:110" ht="17.25" customHeight="1">
      <c r="B5" s="697"/>
      <c r="C5" s="698"/>
      <c r="D5" s="698"/>
      <c r="E5" s="698"/>
      <c r="F5" s="699"/>
      <c r="G5" s="48" t="s">
        <v>6</v>
      </c>
      <c r="H5" s="93"/>
      <c r="I5" s="710" t="s">
        <v>7</v>
      </c>
      <c r="J5" s="711"/>
      <c r="K5" s="340"/>
      <c r="L5" s="712"/>
      <c r="M5" s="713"/>
      <c r="O5" s="730"/>
      <c r="P5" s="730"/>
      <c r="Q5" s="730"/>
      <c r="R5" s="730"/>
      <c r="S5" s="730"/>
      <c r="T5" s="730"/>
      <c r="U5" s="730"/>
      <c r="V5" s="730"/>
      <c r="W5" s="730"/>
      <c r="X5" s="730"/>
      <c r="CB5" s="57"/>
    </row>
    <row r="6" spans="1:110" ht="17.25" customHeight="1" thickBot="1">
      <c r="B6" s="700"/>
      <c r="C6" s="701"/>
      <c r="D6" s="701"/>
      <c r="E6" s="701"/>
      <c r="F6" s="702"/>
      <c r="G6" s="49" t="s">
        <v>683</v>
      </c>
      <c r="H6" s="96" t="str">
        <f>IF(OR(H4="",H5="",H4=0),"",ROUNDDOWN((H5/H4),3))</f>
        <v/>
      </c>
      <c r="I6" s="714" t="s">
        <v>8</v>
      </c>
      <c r="J6" s="715"/>
      <c r="K6" s="97" t="str">
        <f>IF(OR(K4="",K5="",K5=0),"",ROUNDDOWN((K4/K5),3))</f>
        <v/>
      </c>
      <c r="L6" s="716" t="str">
        <f>IF(OR(L4="",L5="",L5=0),"",ROUNDDOWN((L4/L5),3))</f>
        <v/>
      </c>
      <c r="M6" s="717"/>
      <c r="N6" s="150"/>
      <c r="O6" s="731" t="str">
        <f>IF(SUM($BL$18:$BL$267)&gt;=1,"基準を満たしていない型式のうち、後付け装置(PM低減)が未入力の車両があります。","")</f>
        <v/>
      </c>
      <c r="P6" s="731"/>
      <c r="Q6" s="731"/>
      <c r="R6" s="731"/>
      <c r="S6" s="731"/>
      <c r="T6" s="731"/>
      <c r="U6" s="731"/>
      <c r="V6" s="731"/>
      <c r="W6" s="731"/>
      <c r="X6" s="731"/>
      <c r="CB6" s="57"/>
    </row>
    <row r="7" spans="1:110" ht="17.25" customHeight="1">
      <c r="B7" s="694" t="s">
        <v>9</v>
      </c>
      <c r="C7" s="695"/>
      <c r="D7" s="695"/>
      <c r="E7" s="695"/>
      <c r="F7" s="696"/>
      <c r="G7" s="47" t="s">
        <v>5</v>
      </c>
      <c r="H7" s="92">
        <f>SUM('別紙２－１'!$U$18:$U$267)</f>
        <v>0</v>
      </c>
      <c r="I7" s="703" t="s">
        <v>5</v>
      </c>
      <c r="J7" s="704"/>
      <c r="K7" s="339">
        <f>IF(OR(H7="",H7=0),0,AVERAGE('別紙２－１'!$U$18:$U$267))</f>
        <v>0</v>
      </c>
      <c r="L7" s="708">
        <f>IF(OR(H7="",H7=0),0,SUM('別紙２－１'!$U$18:$U$267)*1000/SUM('別紙２－１'!$N$18:$N$267))</f>
        <v>0</v>
      </c>
      <c r="M7" s="709"/>
      <c r="O7" s="731"/>
      <c r="P7" s="731"/>
      <c r="Q7" s="731"/>
      <c r="R7" s="731"/>
      <c r="S7" s="731"/>
      <c r="T7" s="731"/>
      <c r="U7" s="731"/>
      <c r="V7" s="731"/>
      <c r="W7" s="731"/>
      <c r="X7" s="731"/>
      <c r="CB7" s="57"/>
    </row>
    <row r="8" spans="1:110" ht="17.25" customHeight="1">
      <c r="B8" s="697"/>
      <c r="C8" s="698"/>
      <c r="D8" s="698"/>
      <c r="E8" s="698"/>
      <c r="F8" s="699"/>
      <c r="G8" s="48" t="s">
        <v>6</v>
      </c>
      <c r="H8" s="94"/>
      <c r="I8" s="710" t="s">
        <v>7</v>
      </c>
      <c r="J8" s="711"/>
      <c r="K8" s="340"/>
      <c r="L8" s="712"/>
      <c r="M8" s="713"/>
      <c r="N8" s="35"/>
      <c r="O8" s="35"/>
      <c r="P8" s="35"/>
      <c r="Q8" s="35"/>
      <c r="R8" s="35"/>
      <c r="S8" s="35"/>
      <c r="T8" s="35"/>
      <c r="U8" s="35"/>
      <c r="V8" s="35"/>
      <c r="CB8" s="57"/>
    </row>
    <row r="9" spans="1:110" ht="17.25" customHeight="1" thickBot="1">
      <c r="B9" s="700"/>
      <c r="C9" s="701"/>
      <c r="D9" s="701"/>
      <c r="E9" s="701"/>
      <c r="F9" s="702"/>
      <c r="G9" s="49" t="s">
        <v>683</v>
      </c>
      <c r="H9" s="95" t="str">
        <f>IF(OR(H7="",H7=0,H8=""),"",ROUNDDOWN((H8/H7),3))</f>
        <v/>
      </c>
      <c r="I9" s="714" t="s">
        <v>8</v>
      </c>
      <c r="J9" s="715"/>
      <c r="K9" s="97" t="str">
        <f>IF(OR(K7="",K8="",K8=0),"",ROUNDDOWN((K7/K8),3))</f>
        <v/>
      </c>
      <c r="L9" s="716" t="str">
        <f>IF(OR(L7="",L8="",L8=0),"",ROUNDDOWN((L7/L8),3))</f>
        <v/>
      </c>
      <c r="M9" s="717"/>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18" t="s">
        <v>1117</v>
      </c>
      <c r="C10" s="719"/>
      <c r="D10" s="719"/>
      <c r="E10" s="719"/>
      <c r="F10" s="720"/>
      <c r="G10" s="47" t="s">
        <v>5</v>
      </c>
      <c r="H10" s="92">
        <f>SUM('別紙２－１'!$V$18:$V$267)</f>
        <v>0</v>
      </c>
      <c r="I10" s="707" t="s">
        <v>5</v>
      </c>
      <c r="J10" s="704"/>
      <c r="K10" s="339">
        <f>IF(OR(H10="",H10=0),0,AVERAGE('別紙２－１'!$V$18:$V$267))</f>
        <v>0</v>
      </c>
      <c r="L10" s="708">
        <f>IF(OR(H10="",H10=0),0,SUM('別紙２－１'!$V$18:$V$267)*1000/SUM('別紙２－１'!$N$18:$N$267))</f>
        <v>0</v>
      </c>
      <c r="M10" s="709"/>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21"/>
      <c r="C11" s="616"/>
      <c r="D11" s="616"/>
      <c r="E11" s="616"/>
      <c r="F11" s="722"/>
      <c r="G11" s="48" t="s">
        <v>6</v>
      </c>
      <c r="H11" s="94"/>
      <c r="I11" s="710" t="s">
        <v>7</v>
      </c>
      <c r="J11" s="711"/>
      <c r="K11" s="340"/>
      <c r="L11" s="712"/>
      <c r="M11" s="713"/>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23"/>
      <c r="C12" s="724"/>
      <c r="D12" s="724"/>
      <c r="E12" s="724"/>
      <c r="F12" s="725"/>
      <c r="G12" s="49" t="s">
        <v>683</v>
      </c>
      <c r="H12" s="95" t="str">
        <f>IF(OR(H10="",H10=0,H11=""),"",ROUNDDOWN((H11/H10),3))</f>
        <v/>
      </c>
      <c r="I12" s="714" t="s">
        <v>8</v>
      </c>
      <c r="J12" s="715"/>
      <c r="K12" s="97" t="str">
        <f>IF(OR(K10="",K11="",K11=0),"",ROUNDDOWN((K10/K11),3))</f>
        <v/>
      </c>
      <c r="L12" s="716" t="str">
        <f>IF(OR(L10="",L11="",L11=0),"",ROUNDDOWN((L10/L11),3))</f>
        <v/>
      </c>
      <c r="M12" s="717"/>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1139</v>
      </c>
      <c r="K13" s="140"/>
      <c r="CB13" s="57"/>
    </row>
    <row r="14" spans="1:110" ht="12.75" customHeight="1">
      <c r="A14" s="705" t="s">
        <v>926</v>
      </c>
      <c r="B14" s="705"/>
      <c r="C14" s="705"/>
      <c r="D14" s="705"/>
      <c r="E14" s="705"/>
      <c r="F14" s="705"/>
      <c r="G14" s="154" t="s">
        <v>1138</v>
      </c>
      <c r="H14" s="209"/>
      <c r="I14"/>
      <c r="M14" s="38" t="s">
        <v>938</v>
      </c>
      <c r="O14" s="35"/>
      <c r="P14" s="35"/>
      <c r="Q14" s="35"/>
      <c r="R14" s="35"/>
      <c r="S14" s="35"/>
      <c r="T14" s="35"/>
      <c r="U14" s="35"/>
      <c r="V14" s="35"/>
      <c r="W14" s="35"/>
      <c r="X14" s="35"/>
      <c r="CB14" s="57"/>
    </row>
    <row r="15" spans="1:110" ht="13.5" customHeight="1" thickBot="1">
      <c r="A15" s="706"/>
      <c r="B15" s="706"/>
      <c r="C15" s="706"/>
      <c r="D15" s="706"/>
      <c r="E15" s="706"/>
      <c r="F15" s="706"/>
      <c r="G15" s="154" t="s">
        <v>1134</v>
      </c>
      <c r="H15" s="139"/>
      <c r="J15" s="149"/>
      <c r="K15" s="140"/>
      <c r="O15" s="151"/>
      <c r="P15" s="151"/>
      <c r="Q15" s="151"/>
      <c r="R15" s="151"/>
      <c r="S15" s="151"/>
      <c r="T15" s="151"/>
      <c r="U15" s="151"/>
      <c r="V15" s="151"/>
      <c r="W15" s="151"/>
      <c r="X15" s="151"/>
      <c r="AS15" s="314" t="s">
        <v>1473</v>
      </c>
      <c r="CB15" s="57"/>
    </row>
    <row r="16" spans="1:110" ht="31.5" customHeight="1">
      <c r="A16" s="741" t="s">
        <v>181</v>
      </c>
      <c r="B16" s="740" t="s">
        <v>384</v>
      </c>
      <c r="C16" s="739" t="s">
        <v>45</v>
      </c>
      <c r="D16" s="746"/>
      <c r="E16" s="746"/>
      <c r="F16" s="740"/>
      <c r="G16" s="749" t="s">
        <v>32</v>
      </c>
      <c r="H16" s="744" t="s">
        <v>190</v>
      </c>
      <c r="I16" s="747" t="s">
        <v>191</v>
      </c>
      <c r="J16" s="728" t="s">
        <v>193</v>
      </c>
      <c r="K16" s="728" t="s">
        <v>565</v>
      </c>
      <c r="L16" s="739" t="s">
        <v>34</v>
      </c>
      <c r="M16" s="740"/>
      <c r="N16" s="744" t="s">
        <v>302</v>
      </c>
      <c r="O16" s="728" t="s">
        <v>86</v>
      </c>
      <c r="P16" s="726" t="s">
        <v>87</v>
      </c>
      <c r="Q16" s="727"/>
      <c r="R16" s="751"/>
      <c r="S16" s="728" t="s">
        <v>204</v>
      </c>
      <c r="T16" s="726" t="s">
        <v>88</v>
      </c>
      <c r="U16" s="727"/>
      <c r="V16" s="727"/>
      <c r="W16" s="733" t="s">
        <v>1842</v>
      </c>
      <c r="X16" s="735" t="s">
        <v>1841</v>
      </c>
      <c r="Y16" s="737"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42"/>
      <c r="B17" s="743"/>
      <c r="C17" s="470" t="s">
        <v>41</v>
      </c>
      <c r="D17" s="470" t="s">
        <v>42</v>
      </c>
      <c r="E17" s="470" t="s">
        <v>43</v>
      </c>
      <c r="F17" s="470" t="s">
        <v>44</v>
      </c>
      <c r="G17" s="750"/>
      <c r="H17" s="745"/>
      <c r="I17" s="748"/>
      <c r="J17" s="729"/>
      <c r="K17" s="729"/>
      <c r="L17" s="470" t="s">
        <v>303</v>
      </c>
      <c r="M17" s="471" t="s">
        <v>304</v>
      </c>
      <c r="N17" s="748"/>
      <c r="O17" s="729"/>
      <c r="P17" s="397" t="s">
        <v>89</v>
      </c>
      <c r="Q17" s="397" t="s">
        <v>90</v>
      </c>
      <c r="R17" s="397" t="s">
        <v>1843</v>
      </c>
      <c r="S17" s="729"/>
      <c r="T17" s="398" t="s">
        <v>91</v>
      </c>
      <c r="U17" s="398" t="s">
        <v>92</v>
      </c>
      <c r="V17" s="399" t="s">
        <v>1844</v>
      </c>
      <c r="W17" s="734"/>
      <c r="X17" s="736"/>
      <c r="Y17" s="738"/>
      <c r="Z17" s="382"/>
      <c r="AA17" s="383"/>
      <c r="AB17" s="25" t="s">
        <v>93</v>
      </c>
      <c r="AC17" s="26" t="s">
        <v>46</v>
      </c>
      <c r="AD17" s="26" t="s">
        <v>47</v>
      </c>
      <c r="AE17" s="26" t="s">
        <v>48</v>
      </c>
      <c r="AF17" s="26" t="s">
        <v>563</v>
      </c>
      <c r="AG17" s="26" t="s">
        <v>194</v>
      </c>
      <c r="AH17" s="26" t="s">
        <v>562</v>
      </c>
      <c r="AI17" s="26" t="s">
        <v>195</v>
      </c>
      <c r="AJ17" s="26" t="s">
        <v>196</v>
      </c>
      <c r="AK17" s="26" t="s">
        <v>316</v>
      </c>
      <c r="AL17" s="382"/>
      <c r="AM17" s="228" t="s">
        <v>12</v>
      </c>
      <c r="AN17" s="228" t="s">
        <v>13</v>
      </c>
      <c r="AO17" s="228" t="s">
        <v>947</v>
      </c>
      <c r="AP17" s="228" t="s">
        <v>561</v>
      </c>
      <c r="AQ17" s="382"/>
      <c r="AR17" s="228" t="s">
        <v>11</v>
      </c>
      <c r="AS17" s="329" t="s">
        <v>560</v>
      </c>
      <c r="AT17" s="228" t="s">
        <v>398</v>
      </c>
      <c r="AU17" s="228" t="s">
        <v>559</v>
      </c>
      <c r="AV17" s="329" t="s">
        <v>176</v>
      </c>
      <c r="AW17" s="343" t="s">
        <v>24</v>
      </c>
      <c r="AX17" s="228" t="s">
        <v>25</v>
      </c>
      <c r="AY17" s="329" t="s">
        <v>177</v>
      </c>
      <c r="AZ17" s="329" t="s">
        <v>178</v>
      </c>
      <c r="BA17" s="329" t="s">
        <v>179</v>
      </c>
      <c r="BB17" s="26" t="s">
        <v>180</v>
      </c>
      <c r="BC17" s="312" t="s">
        <v>169</v>
      </c>
      <c r="BD17" s="26" t="s">
        <v>388</v>
      </c>
      <c r="BE17" s="26" t="s">
        <v>386</v>
      </c>
      <c r="BF17" s="72" t="s">
        <v>390</v>
      </c>
      <c r="BG17" s="341" t="s">
        <v>953</v>
      </c>
      <c r="BH17" s="334" t="s">
        <v>678</v>
      </c>
      <c r="BI17" s="334" t="s">
        <v>686</v>
      </c>
      <c r="BJ17" s="156" t="s">
        <v>1837</v>
      </c>
      <c r="BK17" s="342" t="s">
        <v>1805</v>
      </c>
      <c r="BL17" s="156" t="s">
        <v>1801</v>
      </c>
      <c r="CB17" s="57"/>
      <c r="CV17" s="333"/>
    </row>
    <row r="18" spans="1:100" s="1" customFormat="1" ht="13.5" customHeight="1">
      <c r="A18" s="393">
        <v>1</v>
      </c>
      <c r="B18" s="283"/>
      <c r="C18" s="283"/>
      <c r="D18" s="283"/>
      <c r="E18" s="283"/>
      <c r="F18" s="283"/>
      <c r="G18" s="388"/>
      <c r="H18" s="283"/>
      <c r="I18" s="283"/>
      <c r="J18" s="284"/>
      <c r="K18" s="283"/>
      <c r="L18" s="285"/>
      <c r="M18" s="283"/>
      <c r="N18" s="284"/>
      <c r="O18" s="284"/>
      <c r="P18" s="62" t="str">
        <f>IF(ISBLANK(K18)=TRUE,"",IF(ISNUMBER(AT18)=TRUE,AT18,"エラー"))</f>
        <v/>
      </c>
      <c r="Q18" s="62" t="str">
        <f>IF(ISBLANK(K18)=TRUE,"",IF(ISNUMBER(AW18)=TRUE,AW18,"エラー"))</f>
        <v/>
      </c>
      <c r="R18" s="63" t="str">
        <f>IF(ISBLANK(K18)=TRUE,"",IF(ISNUMBER(BC18)=TRUE,BC18,"エラー"))</f>
        <v/>
      </c>
      <c r="S18" s="394"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85"/>
      <c r="X18" s="330"/>
      <c r="Y18" s="472"/>
      <c r="Z18" s="384"/>
      <c r="AA18" s="385"/>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86"/>
      <c r="AM18" s="3" t="str">
        <f>IF(OR($W18=1,$W18=3),$AK18,"")</f>
        <v/>
      </c>
      <c r="AN18" s="3" t="str">
        <f>IF(OR($W18=2,$W18=3),$AK18,"")</f>
        <v/>
      </c>
      <c r="AO18" s="3" t="e">
        <f>IF(OR($W18=1,$W18=3),"",$AK18)</f>
        <v>#N/A</v>
      </c>
      <c r="AP18" s="4" t="str">
        <f t="shared" ref="AP18" si="4">IF(OR(ISBLANK(K18)=TRUE,ISBLANK(B18)=TRUE)," ",CONCATENATE(B18,AE18,AH18))</f>
        <v xml:space="preserve"> </v>
      </c>
      <c r="AQ18" s="387"/>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IF(AND(X18=1,W18&lt;&gt;"",H18&lt;&gt;""),W18,"")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37"/>
      <c r="BS18" s="313" t="s">
        <v>154</v>
      </c>
      <c r="BT18" s="313"/>
      <c r="BU18" s="29" t="s">
        <v>155</v>
      </c>
      <c r="BV18" s="29" t="s">
        <v>197</v>
      </c>
      <c r="BW18" s="29" t="s">
        <v>207</v>
      </c>
      <c r="BX18" s="29" t="s">
        <v>197</v>
      </c>
      <c r="BY18" s="29" t="s">
        <v>306</v>
      </c>
      <c r="BZ18" s="344" t="s">
        <v>157</v>
      </c>
      <c r="CA18" s="344" t="s">
        <v>1800</v>
      </c>
      <c r="CB18" s="332"/>
      <c r="CC18" s="29" t="s">
        <v>156</v>
      </c>
      <c r="CD18" s="29" t="s">
        <v>558</v>
      </c>
      <c r="CE18" s="29"/>
      <c r="CF18" s="29" t="s">
        <v>94</v>
      </c>
      <c r="CG18" s="29" t="s">
        <v>566</v>
      </c>
      <c r="CH18" s="313" t="s">
        <v>154</v>
      </c>
      <c r="CI18" s="313" t="s">
        <v>397</v>
      </c>
      <c r="CJ18" s="313" t="s">
        <v>95</v>
      </c>
      <c r="CK18" s="313" t="s">
        <v>96</v>
      </c>
      <c r="CL18" s="313" t="s">
        <v>97</v>
      </c>
      <c r="CM18" s="313" t="s">
        <v>98</v>
      </c>
      <c r="CO18" s="29" t="s">
        <v>99</v>
      </c>
      <c r="CP18" s="30" t="s">
        <v>439</v>
      </c>
      <c r="CQ18" s="30" t="s">
        <v>385</v>
      </c>
      <c r="CR18" s="30" t="s">
        <v>100</v>
      </c>
      <c r="CS18" s="30" t="s">
        <v>440</v>
      </c>
      <c r="CT18" s="30" t="s">
        <v>387</v>
      </c>
      <c r="CU18" s="220" t="s">
        <v>441</v>
      </c>
    </row>
    <row r="19" spans="1:100" s="1" customFormat="1" ht="13.5" customHeight="1">
      <c r="A19" s="395">
        <v>2</v>
      </c>
      <c r="B19" s="52"/>
      <c r="C19" s="52"/>
      <c r="D19" s="52"/>
      <c r="E19" s="52"/>
      <c r="F19" s="52"/>
      <c r="G19" s="389"/>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396"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31"/>
      <c r="Y19" s="473"/>
      <c r="Z19" s="384"/>
      <c r="AA19" s="385"/>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86"/>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387"/>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IF(AND(X19=1,W19&lt;&gt;"",H19&lt;&gt;""),W19,"")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79"/>
      <c r="BS19" s="1" t="s">
        <v>186</v>
      </c>
      <c r="BT19" s="1">
        <v>1</v>
      </c>
      <c r="BU19" s="9" t="s">
        <v>206</v>
      </c>
      <c r="BV19" s="1" t="s">
        <v>203</v>
      </c>
      <c r="BW19" s="8" t="s">
        <v>315</v>
      </c>
      <c r="BX19" s="1" t="s">
        <v>202</v>
      </c>
      <c r="BY19" s="1" t="s">
        <v>202</v>
      </c>
      <c r="BZ19" s="1" t="s">
        <v>1798</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395">
        <v>3</v>
      </c>
      <c r="B20" s="52"/>
      <c r="C20" s="52"/>
      <c r="D20" s="52"/>
      <c r="E20" s="52"/>
      <c r="F20" s="52"/>
      <c r="G20" s="389"/>
      <c r="H20" s="52"/>
      <c r="I20" s="52"/>
      <c r="J20" s="53"/>
      <c r="K20" s="52"/>
      <c r="L20" s="51"/>
      <c r="M20" s="52"/>
      <c r="N20" s="53"/>
      <c r="O20" s="53"/>
      <c r="P20" s="31" t="str">
        <f t="shared" si="13"/>
        <v/>
      </c>
      <c r="Q20" s="31" t="str">
        <f t="shared" si="14"/>
        <v/>
      </c>
      <c r="R20" s="32" t="str">
        <f t="shared" si="15"/>
        <v/>
      </c>
      <c r="S20" s="396" t="str">
        <f t="shared" si="16"/>
        <v/>
      </c>
      <c r="T20" s="33" t="str">
        <f t="shared" si="17"/>
        <v/>
      </c>
      <c r="U20" s="33" t="str">
        <f t="shared" si="18"/>
        <v/>
      </c>
      <c r="V20" s="33" t="str">
        <f t="shared" si="19"/>
        <v/>
      </c>
      <c r="W20" s="51"/>
      <c r="X20" s="331"/>
      <c r="Y20" s="473"/>
      <c r="Z20" s="384"/>
      <c r="AA20" s="385"/>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86"/>
      <c r="AM20" s="3" t="str">
        <f t="shared" si="29"/>
        <v/>
      </c>
      <c r="AN20" s="3" t="str">
        <f t="shared" si="30"/>
        <v/>
      </c>
      <c r="AO20" s="3" t="e">
        <f t="shared" si="31"/>
        <v>#N/A</v>
      </c>
      <c r="AP20" s="4" t="str">
        <f t="shared" si="32"/>
        <v xml:space="preserve"> </v>
      </c>
      <c r="AQ20" s="387"/>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86"/>
      <c r="BS20" s="1" t="s">
        <v>187</v>
      </c>
      <c r="BT20" s="1">
        <v>2</v>
      </c>
      <c r="BU20" s="9" t="s">
        <v>569</v>
      </c>
      <c r="BV20" s="1" t="s">
        <v>570</v>
      </c>
      <c r="BW20" s="9" t="s">
        <v>160</v>
      </c>
      <c r="BX20" s="1" t="s">
        <v>104</v>
      </c>
      <c r="BY20" s="1" t="s">
        <v>105</v>
      </c>
      <c r="BZ20" s="1" t="s">
        <v>1799</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395">
        <v>4</v>
      </c>
      <c r="B21" s="52"/>
      <c r="C21" s="52"/>
      <c r="D21" s="52"/>
      <c r="E21" s="52"/>
      <c r="F21" s="52"/>
      <c r="G21" s="389"/>
      <c r="H21" s="52"/>
      <c r="I21" s="52"/>
      <c r="J21" s="53"/>
      <c r="K21" s="52"/>
      <c r="L21" s="51"/>
      <c r="M21" s="52"/>
      <c r="N21" s="53"/>
      <c r="O21" s="53"/>
      <c r="P21" s="31" t="str">
        <f t="shared" si="13"/>
        <v/>
      </c>
      <c r="Q21" s="31" t="str">
        <f t="shared" si="14"/>
        <v/>
      </c>
      <c r="R21" s="32" t="str">
        <f t="shared" si="15"/>
        <v/>
      </c>
      <c r="S21" s="396" t="str">
        <f t="shared" si="16"/>
        <v/>
      </c>
      <c r="T21" s="33" t="str">
        <f t="shared" si="17"/>
        <v/>
      </c>
      <c r="U21" s="33" t="str">
        <f t="shared" si="18"/>
        <v/>
      </c>
      <c r="V21" s="33" t="str">
        <f t="shared" si="19"/>
        <v/>
      </c>
      <c r="W21" s="51"/>
      <c r="X21" s="331"/>
      <c r="Y21" s="473"/>
      <c r="Z21" s="384"/>
      <c r="AA21" s="385"/>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86"/>
      <c r="AM21" s="3" t="str">
        <f t="shared" si="29"/>
        <v/>
      </c>
      <c r="AN21" s="3" t="str">
        <f t="shared" si="30"/>
        <v/>
      </c>
      <c r="AO21" s="3" t="e">
        <f t="shared" si="31"/>
        <v>#N/A</v>
      </c>
      <c r="AP21" s="4" t="str">
        <f t="shared" si="32"/>
        <v xml:space="preserve"> </v>
      </c>
      <c r="AQ21" s="387"/>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86"/>
      <c r="BS21" s="1" t="s">
        <v>188</v>
      </c>
      <c r="BT21" s="1">
        <v>3</v>
      </c>
      <c r="BU21" s="9" t="s">
        <v>314</v>
      </c>
      <c r="BV21" s="1" t="s">
        <v>403</v>
      </c>
      <c r="BW21" s="9" t="s">
        <v>161</v>
      </c>
      <c r="BX21" s="1" t="s">
        <v>104</v>
      </c>
      <c r="BY21" s="1" t="s">
        <v>110</v>
      </c>
      <c r="BZ21" s="1" t="s">
        <v>1797</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395">
        <v>5</v>
      </c>
      <c r="B22" s="52"/>
      <c r="C22" s="52"/>
      <c r="D22" s="52"/>
      <c r="E22" s="52"/>
      <c r="F22" s="52"/>
      <c r="G22" s="389"/>
      <c r="H22" s="52"/>
      <c r="I22" s="52"/>
      <c r="J22" s="53"/>
      <c r="K22" s="52"/>
      <c r="L22" s="51"/>
      <c r="M22" s="52"/>
      <c r="N22" s="53"/>
      <c r="O22" s="53"/>
      <c r="P22" s="31" t="str">
        <f t="shared" si="13"/>
        <v/>
      </c>
      <c r="Q22" s="31" t="str">
        <f t="shared" si="14"/>
        <v/>
      </c>
      <c r="R22" s="32" t="str">
        <f t="shared" si="15"/>
        <v/>
      </c>
      <c r="S22" s="396" t="str">
        <f t="shared" si="16"/>
        <v/>
      </c>
      <c r="T22" s="33" t="str">
        <f t="shared" si="17"/>
        <v/>
      </c>
      <c r="U22" s="33" t="str">
        <f t="shared" si="18"/>
        <v/>
      </c>
      <c r="V22" s="33" t="str">
        <f t="shared" si="19"/>
        <v/>
      </c>
      <c r="W22" s="51"/>
      <c r="X22" s="331"/>
      <c r="Y22" s="473"/>
      <c r="Z22" s="384"/>
      <c r="AA22" s="385"/>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86"/>
      <c r="AM22" s="3" t="str">
        <f t="shared" si="29"/>
        <v/>
      </c>
      <c r="AN22" s="3" t="str">
        <f t="shared" si="30"/>
        <v/>
      </c>
      <c r="AO22" s="3" t="e">
        <f t="shared" si="31"/>
        <v>#N/A</v>
      </c>
      <c r="AP22" s="4" t="str">
        <f t="shared" si="32"/>
        <v xml:space="preserve"> </v>
      </c>
      <c r="AQ22" s="387"/>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1104</v>
      </c>
      <c r="BW22" s="9" t="s">
        <v>162</v>
      </c>
      <c r="BX22" s="1" t="s">
        <v>104</v>
      </c>
      <c r="BY22" s="1" t="s">
        <v>114</v>
      </c>
      <c r="BZ22" s="1" t="s">
        <v>1808</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395">
        <v>6</v>
      </c>
      <c r="B23" s="52"/>
      <c r="C23" s="52"/>
      <c r="D23" s="52"/>
      <c r="E23" s="52"/>
      <c r="F23" s="52"/>
      <c r="G23" s="389"/>
      <c r="H23" s="52"/>
      <c r="I23" s="52"/>
      <c r="J23" s="53"/>
      <c r="K23" s="52"/>
      <c r="L23" s="51"/>
      <c r="M23" s="52"/>
      <c r="N23" s="53"/>
      <c r="O23" s="53"/>
      <c r="P23" s="31" t="str">
        <f t="shared" si="13"/>
        <v/>
      </c>
      <c r="Q23" s="31" t="str">
        <f t="shared" si="14"/>
        <v/>
      </c>
      <c r="R23" s="32" t="str">
        <f t="shared" si="15"/>
        <v/>
      </c>
      <c r="S23" s="396" t="str">
        <f t="shared" si="16"/>
        <v/>
      </c>
      <c r="T23" s="33" t="str">
        <f t="shared" si="17"/>
        <v/>
      </c>
      <c r="U23" s="33" t="str">
        <f t="shared" si="18"/>
        <v/>
      </c>
      <c r="V23" s="33" t="str">
        <f t="shared" si="19"/>
        <v/>
      </c>
      <c r="W23" s="51"/>
      <c r="X23" s="331"/>
      <c r="Y23" s="473"/>
      <c r="Z23" s="384"/>
      <c r="AA23" s="385"/>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86"/>
      <c r="AM23" s="3" t="str">
        <f t="shared" si="29"/>
        <v/>
      </c>
      <c r="AN23" s="3" t="str">
        <f t="shared" si="30"/>
        <v/>
      </c>
      <c r="AO23" s="3" t="e">
        <f t="shared" si="31"/>
        <v>#N/A</v>
      </c>
      <c r="AP23" s="4" t="str">
        <f t="shared" si="32"/>
        <v xml:space="preserve"> </v>
      </c>
      <c r="AQ23" s="387"/>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86"/>
      <c r="BS23" s="1" t="s">
        <v>1472</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395">
        <v>7</v>
      </c>
      <c r="B24" s="52"/>
      <c r="C24" s="52"/>
      <c r="D24" s="52"/>
      <c r="E24" s="52"/>
      <c r="F24" s="52"/>
      <c r="G24" s="389"/>
      <c r="H24" s="52"/>
      <c r="I24" s="52"/>
      <c r="J24" s="53"/>
      <c r="K24" s="52"/>
      <c r="L24" s="51"/>
      <c r="M24" s="52"/>
      <c r="N24" s="53"/>
      <c r="O24" s="53"/>
      <c r="P24" s="31" t="str">
        <f t="shared" si="13"/>
        <v/>
      </c>
      <c r="Q24" s="31" t="str">
        <f t="shared" si="14"/>
        <v/>
      </c>
      <c r="R24" s="32" t="str">
        <f t="shared" si="15"/>
        <v/>
      </c>
      <c r="S24" s="396" t="str">
        <f t="shared" si="16"/>
        <v/>
      </c>
      <c r="T24" s="33" t="str">
        <f t="shared" si="17"/>
        <v/>
      </c>
      <c r="U24" s="33" t="str">
        <f t="shared" si="18"/>
        <v/>
      </c>
      <c r="V24" s="33" t="str">
        <f t="shared" si="19"/>
        <v/>
      </c>
      <c r="W24" s="51"/>
      <c r="X24" s="331"/>
      <c r="Y24" s="473"/>
      <c r="Z24" s="384"/>
      <c r="AA24" s="385"/>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86"/>
      <c r="AM24" s="3" t="str">
        <f t="shared" si="29"/>
        <v/>
      </c>
      <c r="AN24" s="3" t="str">
        <f t="shared" si="30"/>
        <v/>
      </c>
      <c r="AO24" s="3" t="e">
        <f t="shared" si="31"/>
        <v>#N/A</v>
      </c>
      <c r="AP24" s="4" t="str">
        <f t="shared" si="32"/>
        <v xml:space="preserve"> </v>
      </c>
      <c r="AQ24" s="387"/>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86"/>
      <c r="BU24" s="9" t="s">
        <v>152</v>
      </c>
      <c r="BV24" s="1" t="s">
        <v>203</v>
      </c>
      <c r="BW24" s="9" t="s">
        <v>308</v>
      </c>
      <c r="BX24" s="1" t="s">
        <v>203</v>
      </c>
      <c r="BY24" s="1" t="s">
        <v>311</v>
      </c>
      <c r="CA24" s="1" t="s">
        <v>263</v>
      </c>
      <c r="CB24" s="59"/>
      <c r="CF24" s="1" t="s">
        <v>120</v>
      </c>
      <c r="CG24" s="1" t="s">
        <v>385</v>
      </c>
      <c r="CH24" s="1" t="s">
        <v>1472</v>
      </c>
      <c r="CI24" s="1">
        <v>5</v>
      </c>
      <c r="CJ24" s="1">
        <v>0</v>
      </c>
      <c r="CK24" s="1">
        <v>0</v>
      </c>
      <c r="CL24" s="1">
        <v>0</v>
      </c>
      <c r="CM24" s="1">
        <v>0</v>
      </c>
      <c r="CO24" s="1" t="s">
        <v>441</v>
      </c>
    </row>
    <row r="25" spans="1:100" s="1" customFormat="1" ht="13.5" customHeight="1">
      <c r="A25" s="395">
        <v>8</v>
      </c>
      <c r="B25" s="52"/>
      <c r="C25" s="52"/>
      <c r="D25" s="52"/>
      <c r="E25" s="52"/>
      <c r="F25" s="52"/>
      <c r="G25" s="389"/>
      <c r="H25" s="52"/>
      <c r="I25" s="52"/>
      <c r="J25" s="53"/>
      <c r="K25" s="52"/>
      <c r="L25" s="51"/>
      <c r="M25" s="52"/>
      <c r="N25" s="53"/>
      <c r="O25" s="53"/>
      <c r="P25" s="31" t="str">
        <f t="shared" si="13"/>
        <v/>
      </c>
      <c r="Q25" s="31" t="str">
        <f t="shared" si="14"/>
        <v/>
      </c>
      <c r="R25" s="32" t="str">
        <f t="shared" si="15"/>
        <v/>
      </c>
      <c r="S25" s="396" t="str">
        <f t="shared" si="16"/>
        <v/>
      </c>
      <c r="T25" s="33" t="str">
        <f t="shared" si="17"/>
        <v/>
      </c>
      <c r="U25" s="33" t="str">
        <f t="shared" si="18"/>
        <v/>
      </c>
      <c r="V25" s="33" t="str">
        <f t="shared" si="19"/>
        <v/>
      </c>
      <c r="W25" s="51"/>
      <c r="X25" s="331"/>
      <c r="Y25" s="473"/>
      <c r="Z25" s="384"/>
      <c r="AA25" s="385"/>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86"/>
      <c r="AM25" s="3" t="str">
        <f t="shared" si="29"/>
        <v/>
      </c>
      <c r="AN25" s="3" t="str">
        <f t="shared" si="30"/>
        <v/>
      </c>
      <c r="AO25" s="3" t="e">
        <f t="shared" si="31"/>
        <v>#N/A</v>
      </c>
      <c r="AP25" s="4" t="str">
        <f t="shared" si="32"/>
        <v xml:space="preserve"> </v>
      </c>
      <c r="AQ25" s="387"/>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86"/>
      <c r="BU25" s="9" t="s">
        <v>1767</v>
      </c>
      <c r="BV25" s="1" t="s">
        <v>403</v>
      </c>
      <c r="BW25" s="9" t="s">
        <v>461</v>
      </c>
      <c r="BX25" s="1" t="s">
        <v>203</v>
      </c>
      <c r="BY25" s="1" t="s">
        <v>394</v>
      </c>
      <c r="CA25" s="338" t="s">
        <v>407</v>
      </c>
      <c r="CB25" s="60"/>
      <c r="CF25" s="1" t="s">
        <v>122</v>
      </c>
      <c r="CG25" s="1" t="s">
        <v>387</v>
      </c>
    </row>
    <row r="26" spans="1:100" s="1" customFormat="1" ht="13.5" customHeight="1">
      <c r="A26" s="395">
        <v>9</v>
      </c>
      <c r="B26" s="52"/>
      <c r="C26" s="52"/>
      <c r="D26" s="52"/>
      <c r="E26" s="52"/>
      <c r="F26" s="52"/>
      <c r="G26" s="389"/>
      <c r="H26" s="52"/>
      <c r="I26" s="52"/>
      <c r="J26" s="53"/>
      <c r="K26" s="52"/>
      <c r="L26" s="51"/>
      <c r="M26" s="52"/>
      <c r="N26" s="53"/>
      <c r="O26" s="53"/>
      <c r="P26" s="31" t="str">
        <f t="shared" si="13"/>
        <v/>
      </c>
      <c r="Q26" s="31" t="str">
        <f t="shared" si="14"/>
        <v/>
      </c>
      <c r="R26" s="32" t="str">
        <f t="shared" si="15"/>
        <v/>
      </c>
      <c r="S26" s="396" t="str">
        <f t="shared" si="16"/>
        <v/>
      </c>
      <c r="T26" s="33" t="str">
        <f t="shared" si="17"/>
        <v/>
      </c>
      <c r="U26" s="33" t="str">
        <f t="shared" si="18"/>
        <v/>
      </c>
      <c r="V26" s="33" t="str">
        <f t="shared" si="19"/>
        <v/>
      </c>
      <c r="W26" s="51"/>
      <c r="X26" s="331"/>
      <c r="Y26" s="473"/>
      <c r="Z26" s="384"/>
      <c r="AA26" s="385"/>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86"/>
      <c r="AM26" s="3" t="str">
        <f t="shared" si="29"/>
        <v/>
      </c>
      <c r="AN26" s="3" t="str">
        <f t="shared" si="30"/>
        <v/>
      </c>
      <c r="AO26" s="3" t="e">
        <f t="shared" si="31"/>
        <v>#N/A</v>
      </c>
      <c r="AP26" s="4" t="str">
        <f t="shared" si="32"/>
        <v xml:space="preserve"> </v>
      </c>
      <c r="AQ26" s="387"/>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86"/>
      <c r="BU26" s="9" t="s">
        <v>170</v>
      </c>
      <c r="BV26" s="1" t="s">
        <v>438</v>
      </c>
      <c r="BW26" s="9" t="s">
        <v>309</v>
      </c>
      <c r="BX26" s="1" t="s">
        <v>203</v>
      </c>
      <c r="BY26" s="1" t="s">
        <v>312</v>
      </c>
      <c r="CA26" s="338" t="s">
        <v>410</v>
      </c>
      <c r="CB26" s="60"/>
      <c r="CF26" s="1" t="s">
        <v>124</v>
      </c>
      <c r="CG26" s="1" t="s">
        <v>440</v>
      </c>
    </row>
    <row r="27" spans="1:100" s="1" customFormat="1" ht="13.5" customHeight="1">
      <c r="A27" s="395">
        <v>10</v>
      </c>
      <c r="B27" s="52"/>
      <c r="C27" s="52"/>
      <c r="D27" s="52"/>
      <c r="E27" s="52"/>
      <c r="F27" s="52"/>
      <c r="G27" s="389"/>
      <c r="H27" s="52"/>
      <c r="I27" s="52"/>
      <c r="J27" s="53"/>
      <c r="K27" s="52"/>
      <c r="L27" s="51"/>
      <c r="M27" s="52"/>
      <c r="N27" s="53"/>
      <c r="O27" s="53"/>
      <c r="P27" s="31" t="str">
        <f t="shared" si="13"/>
        <v/>
      </c>
      <c r="Q27" s="31" t="str">
        <f t="shared" si="14"/>
        <v/>
      </c>
      <c r="R27" s="32" t="str">
        <f t="shared" si="15"/>
        <v/>
      </c>
      <c r="S27" s="396" t="str">
        <f t="shared" si="16"/>
        <v/>
      </c>
      <c r="T27" s="33" t="str">
        <f t="shared" si="17"/>
        <v/>
      </c>
      <c r="U27" s="33" t="str">
        <f t="shared" si="18"/>
        <v/>
      </c>
      <c r="V27" s="33" t="str">
        <f t="shared" si="19"/>
        <v/>
      </c>
      <c r="W27" s="51"/>
      <c r="X27" s="331"/>
      <c r="Y27" s="473"/>
      <c r="Z27" s="384"/>
      <c r="AA27" s="385"/>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86"/>
      <c r="AM27" s="3" t="str">
        <f t="shared" si="29"/>
        <v/>
      </c>
      <c r="AN27" s="3" t="str">
        <f t="shared" si="30"/>
        <v/>
      </c>
      <c r="AO27" s="3" t="e">
        <f t="shared" si="31"/>
        <v>#N/A</v>
      </c>
      <c r="AP27" s="4" t="str">
        <f t="shared" si="32"/>
        <v xml:space="preserve"> </v>
      </c>
      <c r="AQ27" s="387"/>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86"/>
      <c r="BU27" s="9" t="s">
        <v>85</v>
      </c>
      <c r="BV27" s="1" t="s">
        <v>84</v>
      </c>
      <c r="BW27" s="9" t="s">
        <v>128</v>
      </c>
      <c r="BX27" s="1" t="s">
        <v>129</v>
      </c>
      <c r="BY27" s="1" t="s">
        <v>130</v>
      </c>
      <c r="CA27" s="338" t="s">
        <v>416</v>
      </c>
      <c r="CB27" s="60"/>
      <c r="CF27" s="1" t="s">
        <v>131</v>
      </c>
      <c r="CG27" s="1" t="s">
        <v>441</v>
      </c>
    </row>
    <row r="28" spans="1:100" s="1" customFormat="1" ht="13.5" customHeight="1">
      <c r="A28" s="395">
        <v>11</v>
      </c>
      <c r="B28" s="52"/>
      <c r="C28" s="52"/>
      <c r="D28" s="52"/>
      <c r="E28" s="52"/>
      <c r="F28" s="52"/>
      <c r="G28" s="389"/>
      <c r="H28" s="52"/>
      <c r="I28" s="52"/>
      <c r="J28" s="53"/>
      <c r="K28" s="52"/>
      <c r="L28" s="51"/>
      <c r="M28" s="52"/>
      <c r="N28" s="53"/>
      <c r="O28" s="53"/>
      <c r="P28" s="31" t="str">
        <f t="shared" si="13"/>
        <v/>
      </c>
      <c r="Q28" s="31" t="str">
        <f t="shared" si="14"/>
        <v/>
      </c>
      <c r="R28" s="32" t="str">
        <f t="shared" si="15"/>
        <v/>
      </c>
      <c r="S28" s="396" t="str">
        <f t="shared" si="16"/>
        <v/>
      </c>
      <c r="T28" s="33" t="str">
        <f t="shared" si="17"/>
        <v/>
      </c>
      <c r="U28" s="33" t="str">
        <f t="shared" si="18"/>
        <v/>
      </c>
      <c r="V28" s="33" t="str">
        <f t="shared" si="19"/>
        <v/>
      </c>
      <c r="W28" s="51"/>
      <c r="X28" s="331"/>
      <c r="Y28" s="473"/>
      <c r="Z28" s="384"/>
      <c r="AA28" s="385"/>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86"/>
      <c r="AM28" s="3" t="str">
        <f t="shared" si="29"/>
        <v/>
      </c>
      <c r="AN28" s="3" t="str">
        <f t="shared" si="30"/>
        <v/>
      </c>
      <c r="AO28" s="3" t="e">
        <f t="shared" si="31"/>
        <v>#N/A</v>
      </c>
      <c r="AP28" s="4" t="str">
        <f t="shared" si="32"/>
        <v xml:space="preserve"> </v>
      </c>
      <c r="AQ28" s="387"/>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86"/>
      <c r="BU28" s="1" t="s">
        <v>1768</v>
      </c>
      <c r="BV28" s="1" t="s">
        <v>1769</v>
      </c>
      <c r="BW28" s="9" t="s">
        <v>152</v>
      </c>
      <c r="BX28" s="1" t="s">
        <v>203</v>
      </c>
      <c r="BY28" s="1" t="s">
        <v>573</v>
      </c>
      <c r="CA28" s="338" t="s">
        <v>512</v>
      </c>
      <c r="CB28" s="60"/>
      <c r="CF28" s="1" t="s">
        <v>133</v>
      </c>
      <c r="CG28" s="1" t="s">
        <v>441</v>
      </c>
    </row>
    <row r="29" spans="1:100" s="1" customFormat="1" ht="13.5" customHeight="1">
      <c r="A29" s="395">
        <v>12</v>
      </c>
      <c r="B29" s="52"/>
      <c r="C29" s="52"/>
      <c r="D29" s="52"/>
      <c r="E29" s="52"/>
      <c r="F29" s="52"/>
      <c r="G29" s="389"/>
      <c r="H29" s="52"/>
      <c r="I29" s="52"/>
      <c r="J29" s="53"/>
      <c r="K29" s="52"/>
      <c r="L29" s="51"/>
      <c r="M29" s="52"/>
      <c r="N29" s="53"/>
      <c r="O29" s="53"/>
      <c r="P29" s="31" t="str">
        <f t="shared" si="13"/>
        <v/>
      </c>
      <c r="Q29" s="31" t="str">
        <f t="shared" si="14"/>
        <v/>
      </c>
      <c r="R29" s="32" t="str">
        <f t="shared" si="15"/>
        <v/>
      </c>
      <c r="S29" s="396" t="str">
        <f t="shared" si="16"/>
        <v/>
      </c>
      <c r="T29" s="33" t="str">
        <f t="shared" si="17"/>
        <v/>
      </c>
      <c r="U29" s="33" t="str">
        <f t="shared" si="18"/>
        <v/>
      </c>
      <c r="V29" s="33" t="str">
        <f t="shared" si="19"/>
        <v/>
      </c>
      <c r="W29" s="51"/>
      <c r="X29" s="331"/>
      <c r="Y29" s="473"/>
      <c r="Z29" s="384"/>
      <c r="AA29" s="385"/>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86"/>
      <c r="AM29" s="3" t="str">
        <f t="shared" si="29"/>
        <v/>
      </c>
      <c r="AN29" s="3" t="str">
        <f t="shared" si="30"/>
        <v/>
      </c>
      <c r="AO29" s="3" t="e">
        <f t="shared" si="31"/>
        <v>#N/A</v>
      </c>
      <c r="AP29" s="4" t="str">
        <f t="shared" si="32"/>
        <v xml:space="preserve"> </v>
      </c>
      <c r="AQ29" s="387"/>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86"/>
      <c r="BW29" s="9" t="s">
        <v>170</v>
      </c>
      <c r="BX29" s="1" t="s">
        <v>438</v>
      </c>
      <c r="BY29" s="1" t="s">
        <v>438</v>
      </c>
      <c r="CA29" s="338" t="s">
        <v>513</v>
      </c>
      <c r="CB29" s="60"/>
    </row>
    <row r="30" spans="1:100" s="1" customFormat="1" ht="13.5" customHeight="1">
      <c r="A30" s="395">
        <v>13</v>
      </c>
      <c r="B30" s="52"/>
      <c r="C30" s="52"/>
      <c r="D30" s="52"/>
      <c r="E30" s="52"/>
      <c r="F30" s="52"/>
      <c r="G30" s="389"/>
      <c r="H30" s="52"/>
      <c r="I30" s="52"/>
      <c r="J30" s="53"/>
      <c r="K30" s="52"/>
      <c r="L30" s="51"/>
      <c r="M30" s="52"/>
      <c r="N30" s="53"/>
      <c r="O30" s="53"/>
      <c r="P30" s="31" t="str">
        <f t="shared" si="13"/>
        <v/>
      </c>
      <c r="Q30" s="31" t="str">
        <f t="shared" si="14"/>
        <v/>
      </c>
      <c r="R30" s="32" t="str">
        <f t="shared" si="15"/>
        <v/>
      </c>
      <c r="S30" s="396" t="str">
        <f t="shared" si="16"/>
        <v/>
      </c>
      <c r="T30" s="33" t="str">
        <f t="shared" si="17"/>
        <v/>
      </c>
      <c r="U30" s="33" t="str">
        <f t="shared" si="18"/>
        <v/>
      </c>
      <c r="V30" s="33" t="str">
        <f t="shared" si="19"/>
        <v/>
      </c>
      <c r="W30" s="51"/>
      <c r="X30" s="331"/>
      <c r="Y30" s="473"/>
      <c r="Z30" s="384"/>
      <c r="AA30" s="385"/>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86"/>
      <c r="AM30" s="3" t="str">
        <f t="shared" si="29"/>
        <v/>
      </c>
      <c r="AN30" s="3" t="str">
        <f t="shared" si="30"/>
        <v/>
      </c>
      <c r="AO30" s="3" t="e">
        <f t="shared" si="31"/>
        <v>#N/A</v>
      </c>
      <c r="AP30" s="4" t="str">
        <f t="shared" si="32"/>
        <v xml:space="preserve"> </v>
      </c>
      <c r="AQ30" s="387"/>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86"/>
      <c r="BW30" s="1" t="s">
        <v>126</v>
      </c>
      <c r="BX30" s="1" t="s">
        <v>127</v>
      </c>
      <c r="BY30" s="1" t="s">
        <v>127</v>
      </c>
      <c r="CA30" s="338" t="s">
        <v>514</v>
      </c>
      <c r="CB30" s="60"/>
    </row>
    <row r="31" spans="1:100" s="1" customFormat="1" ht="13.5" customHeight="1">
      <c r="A31" s="395">
        <v>14</v>
      </c>
      <c r="B31" s="52"/>
      <c r="C31" s="52"/>
      <c r="D31" s="52"/>
      <c r="E31" s="52"/>
      <c r="F31" s="52"/>
      <c r="G31" s="389"/>
      <c r="H31" s="52"/>
      <c r="I31" s="52"/>
      <c r="J31" s="53"/>
      <c r="K31" s="52"/>
      <c r="L31" s="51"/>
      <c r="M31" s="52"/>
      <c r="N31" s="53"/>
      <c r="O31" s="53"/>
      <c r="P31" s="31" t="str">
        <f t="shared" si="13"/>
        <v/>
      </c>
      <c r="Q31" s="31" t="str">
        <f t="shared" si="14"/>
        <v/>
      </c>
      <c r="R31" s="32" t="str">
        <f t="shared" si="15"/>
        <v/>
      </c>
      <c r="S31" s="396" t="str">
        <f t="shared" si="16"/>
        <v/>
      </c>
      <c r="T31" s="33" t="str">
        <f t="shared" si="17"/>
        <v/>
      </c>
      <c r="U31" s="33" t="str">
        <f t="shared" si="18"/>
        <v/>
      </c>
      <c r="V31" s="33" t="str">
        <f t="shared" si="19"/>
        <v/>
      </c>
      <c r="W31" s="51"/>
      <c r="X31" s="331"/>
      <c r="Y31" s="473"/>
      <c r="Z31" s="384"/>
      <c r="AA31" s="385"/>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86"/>
      <c r="AM31" s="3" t="str">
        <f t="shared" si="29"/>
        <v/>
      </c>
      <c r="AN31" s="3" t="str">
        <f t="shared" si="30"/>
        <v/>
      </c>
      <c r="AO31" s="3" t="e">
        <f t="shared" si="31"/>
        <v>#N/A</v>
      </c>
      <c r="AP31" s="4" t="str">
        <f t="shared" si="32"/>
        <v xml:space="preserve"> </v>
      </c>
      <c r="AQ31" s="387"/>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86"/>
      <c r="BW31" s="9" t="s">
        <v>85</v>
      </c>
      <c r="BX31" s="1" t="s">
        <v>84</v>
      </c>
      <c r="BY31" s="1" t="s">
        <v>84</v>
      </c>
      <c r="CA31" s="338" t="s">
        <v>516</v>
      </c>
      <c r="CB31" s="60"/>
    </row>
    <row r="32" spans="1:100" s="1" customFormat="1" ht="13.5" customHeight="1">
      <c r="A32" s="395">
        <v>15</v>
      </c>
      <c r="B32" s="52"/>
      <c r="C32" s="52"/>
      <c r="D32" s="52"/>
      <c r="E32" s="52"/>
      <c r="F32" s="52"/>
      <c r="G32" s="389"/>
      <c r="H32" s="52"/>
      <c r="I32" s="52"/>
      <c r="J32" s="53"/>
      <c r="K32" s="52"/>
      <c r="L32" s="51"/>
      <c r="M32" s="52"/>
      <c r="N32" s="53"/>
      <c r="O32" s="53"/>
      <c r="P32" s="31" t="str">
        <f t="shared" si="13"/>
        <v/>
      </c>
      <c r="Q32" s="31" t="str">
        <f t="shared" si="14"/>
        <v/>
      </c>
      <c r="R32" s="32" t="str">
        <f t="shared" si="15"/>
        <v/>
      </c>
      <c r="S32" s="396" t="str">
        <f t="shared" si="16"/>
        <v/>
      </c>
      <c r="T32" s="33" t="str">
        <f t="shared" si="17"/>
        <v/>
      </c>
      <c r="U32" s="33" t="str">
        <f t="shared" si="18"/>
        <v/>
      </c>
      <c r="V32" s="33" t="str">
        <f t="shared" si="19"/>
        <v/>
      </c>
      <c r="W32" s="51"/>
      <c r="X32" s="331"/>
      <c r="Y32" s="473"/>
      <c r="Z32" s="384"/>
      <c r="AA32" s="385"/>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86"/>
      <c r="AM32" s="3" t="str">
        <f t="shared" si="29"/>
        <v/>
      </c>
      <c r="AN32" s="3" t="str">
        <f t="shared" si="30"/>
        <v/>
      </c>
      <c r="AO32" s="3" t="e">
        <f t="shared" si="31"/>
        <v>#N/A</v>
      </c>
      <c r="AP32" s="4" t="str">
        <f t="shared" si="32"/>
        <v xml:space="preserve"> </v>
      </c>
      <c r="AQ32" s="387"/>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86"/>
      <c r="CA32" s="338" t="s">
        <v>517</v>
      </c>
      <c r="CB32" s="60"/>
    </row>
    <row r="33" spans="1:80" s="1" customFormat="1" ht="13.5" customHeight="1">
      <c r="A33" s="395">
        <v>16</v>
      </c>
      <c r="B33" s="52"/>
      <c r="C33" s="52"/>
      <c r="D33" s="52"/>
      <c r="E33" s="52"/>
      <c r="F33" s="52"/>
      <c r="G33" s="389"/>
      <c r="H33" s="52"/>
      <c r="I33" s="52"/>
      <c r="J33" s="53"/>
      <c r="K33" s="52"/>
      <c r="L33" s="51"/>
      <c r="M33" s="52"/>
      <c r="N33" s="53"/>
      <c r="O33" s="53"/>
      <c r="P33" s="31" t="str">
        <f t="shared" si="13"/>
        <v/>
      </c>
      <c r="Q33" s="31" t="str">
        <f t="shared" si="14"/>
        <v/>
      </c>
      <c r="R33" s="32" t="str">
        <f t="shared" si="15"/>
        <v/>
      </c>
      <c r="S33" s="396" t="str">
        <f t="shared" si="16"/>
        <v/>
      </c>
      <c r="T33" s="33" t="str">
        <f t="shared" si="17"/>
        <v/>
      </c>
      <c r="U33" s="33" t="str">
        <f t="shared" si="18"/>
        <v/>
      </c>
      <c r="V33" s="33" t="str">
        <f t="shared" si="19"/>
        <v/>
      </c>
      <c r="W33" s="51"/>
      <c r="X33" s="331"/>
      <c r="Y33" s="473"/>
      <c r="Z33" s="384"/>
      <c r="AA33" s="385"/>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86"/>
      <c r="AM33" s="3" t="str">
        <f t="shared" si="29"/>
        <v/>
      </c>
      <c r="AN33" s="3" t="str">
        <f t="shared" si="30"/>
        <v/>
      </c>
      <c r="AO33" s="3" t="e">
        <f t="shared" si="31"/>
        <v>#N/A</v>
      </c>
      <c r="AP33" s="4" t="str">
        <f t="shared" si="32"/>
        <v xml:space="preserve"> </v>
      </c>
      <c r="AQ33" s="387"/>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86"/>
      <c r="BT33" s="5"/>
      <c r="BU33" s="5"/>
      <c r="BV33" s="5"/>
      <c r="CA33" s="1" t="s">
        <v>518</v>
      </c>
      <c r="CB33" s="60"/>
    </row>
    <row r="34" spans="1:80" s="1" customFormat="1" ht="13.5" customHeight="1">
      <c r="A34" s="395">
        <v>17</v>
      </c>
      <c r="B34" s="52"/>
      <c r="C34" s="52"/>
      <c r="D34" s="52"/>
      <c r="E34" s="52"/>
      <c r="F34" s="52"/>
      <c r="G34" s="389"/>
      <c r="H34" s="52"/>
      <c r="I34" s="52"/>
      <c r="J34" s="53"/>
      <c r="K34" s="52"/>
      <c r="L34" s="51"/>
      <c r="M34" s="52"/>
      <c r="N34" s="53"/>
      <c r="O34" s="53"/>
      <c r="P34" s="31" t="str">
        <f t="shared" si="13"/>
        <v/>
      </c>
      <c r="Q34" s="31" t="str">
        <f t="shared" si="14"/>
        <v/>
      </c>
      <c r="R34" s="32" t="str">
        <f t="shared" si="15"/>
        <v/>
      </c>
      <c r="S34" s="396" t="str">
        <f t="shared" si="16"/>
        <v/>
      </c>
      <c r="T34" s="33" t="str">
        <f t="shared" si="17"/>
        <v/>
      </c>
      <c r="U34" s="33" t="str">
        <f t="shared" si="18"/>
        <v/>
      </c>
      <c r="V34" s="33" t="str">
        <f t="shared" si="19"/>
        <v/>
      </c>
      <c r="W34" s="51"/>
      <c r="X34" s="331"/>
      <c r="Y34" s="473"/>
      <c r="Z34" s="384"/>
      <c r="AA34" s="385"/>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86"/>
      <c r="AM34" s="3" t="str">
        <f t="shared" si="29"/>
        <v/>
      </c>
      <c r="AN34" s="3" t="str">
        <f t="shared" si="30"/>
        <v/>
      </c>
      <c r="AO34" s="3" t="e">
        <f t="shared" si="31"/>
        <v>#N/A</v>
      </c>
      <c r="AP34" s="4" t="str">
        <f t="shared" si="32"/>
        <v xml:space="preserve"> </v>
      </c>
      <c r="AQ34" s="387"/>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86"/>
      <c r="BT34" s="6"/>
      <c r="BU34" s="6"/>
      <c r="BV34" s="6"/>
      <c r="CA34" s="1" t="s">
        <v>499</v>
      </c>
      <c r="CB34" s="60"/>
    </row>
    <row r="35" spans="1:80" s="1" customFormat="1" ht="13.5" customHeight="1">
      <c r="A35" s="395">
        <v>18</v>
      </c>
      <c r="B35" s="52"/>
      <c r="C35" s="52"/>
      <c r="D35" s="52"/>
      <c r="E35" s="52"/>
      <c r="F35" s="52"/>
      <c r="G35" s="389"/>
      <c r="H35" s="52"/>
      <c r="I35" s="52"/>
      <c r="J35" s="53"/>
      <c r="K35" s="52"/>
      <c r="L35" s="51"/>
      <c r="M35" s="52"/>
      <c r="N35" s="53"/>
      <c r="O35" s="53"/>
      <c r="P35" s="31" t="str">
        <f t="shared" si="13"/>
        <v/>
      </c>
      <c r="Q35" s="31" t="str">
        <f t="shared" si="14"/>
        <v/>
      </c>
      <c r="R35" s="32" t="str">
        <f t="shared" si="15"/>
        <v/>
      </c>
      <c r="S35" s="396" t="str">
        <f t="shared" si="16"/>
        <v/>
      </c>
      <c r="T35" s="33" t="str">
        <f t="shared" si="17"/>
        <v/>
      </c>
      <c r="U35" s="33" t="str">
        <f t="shared" si="18"/>
        <v/>
      </c>
      <c r="V35" s="33" t="str">
        <f t="shared" si="19"/>
        <v/>
      </c>
      <c r="W35" s="51"/>
      <c r="X35" s="331"/>
      <c r="Y35" s="473"/>
      <c r="Z35" s="384"/>
      <c r="AA35" s="385"/>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86"/>
      <c r="AM35" s="3" t="str">
        <f t="shared" si="29"/>
        <v/>
      </c>
      <c r="AN35" s="3" t="str">
        <f t="shared" si="30"/>
        <v/>
      </c>
      <c r="AO35" s="3" t="e">
        <f t="shared" si="31"/>
        <v>#N/A</v>
      </c>
      <c r="AP35" s="4" t="str">
        <f t="shared" si="32"/>
        <v xml:space="preserve"> </v>
      </c>
      <c r="AQ35" s="387"/>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86"/>
      <c r="BT35" s="6"/>
      <c r="BU35" s="6"/>
      <c r="BV35" s="6"/>
      <c r="CA35" s="1" t="s">
        <v>500</v>
      </c>
      <c r="CB35" s="60"/>
    </row>
    <row r="36" spans="1:80" s="1" customFormat="1" ht="13.5" customHeight="1">
      <c r="A36" s="395">
        <v>19</v>
      </c>
      <c r="B36" s="52"/>
      <c r="C36" s="52"/>
      <c r="D36" s="52"/>
      <c r="E36" s="52"/>
      <c r="F36" s="52"/>
      <c r="G36" s="389"/>
      <c r="H36" s="52"/>
      <c r="I36" s="52"/>
      <c r="J36" s="53"/>
      <c r="K36" s="52"/>
      <c r="L36" s="51"/>
      <c r="M36" s="52"/>
      <c r="N36" s="53"/>
      <c r="O36" s="53"/>
      <c r="P36" s="31" t="str">
        <f t="shared" si="13"/>
        <v/>
      </c>
      <c r="Q36" s="31" t="str">
        <f t="shared" si="14"/>
        <v/>
      </c>
      <c r="R36" s="32" t="str">
        <f t="shared" si="15"/>
        <v/>
      </c>
      <c r="S36" s="396" t="str">
        <f t="shared" si="16"/>
        <v/>
      </c>
      <c r="T36" s="33" t="str">
        <f t="shared" si="17"/>
        <v/>
      </c>
      <c r="U36" s="33" t="str">
        <f t="shared" si="18"/>
        <v/>
      </c>
      <c r="V36" s="33" t="str">
        <f t="shared" si="19"/>
        <v/>
      </c>
      <c r="W36" s="51"/>
      <c r="X36" s="331"/>
      <c r="Y36" s="473"/>
      <c r="Z36" s="384"/>
      <c r="AA36" s="385"/>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86"/>
      <c r="AM36" s="3" t="str">
        <f t="shared" si="29"/>
        <v/>
      </c>
      <c r="AN36" s="3" t="str">
        <f t="shared" si="30"/>
        <v/>
      </c>
      <c r="AO36" s="3" t="e">
        <f t="shared" si="31"/>
        <v>#N/A</v>
      </c>
      <c r="AP36" s="4" t="str">
        <f t="shared" si="32"/>
        <v xml:space="preserve"> </v>
      </c>
      <c r="AQ36" s="387"/>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86"/>
      <c r="BT36" s="6"/>
      <c r="BU36" s="6"/>
      <c r="BV36" s="6"/>
      <c r="CA36" s="1" t="s">
        <v>501</v>
      </c>
      <c r="CB36" s="60"/>
    </row>
    <row r="37" spans="1:80" s="1" customFormat="1" ht="13.5" customHeight="1">
      <c r="A37" s="395">
        <v>20</v>
      </c>
      <c r="B37" s="52"/>
      <c r="C37" s="52"/>
      <c r="D37" s="52"/>
      <c r="E37" s="52"/>
      <c r="F37" s="52"/>
      <c r="G37" s="389"/>
      <c r="H37" s="52"/>
      <c r="I37" s="52"/>
      <c r="J37" s="53"/>
      <c r="K37" s="52"/>
      <c r="L37" s="51"/>
      <c r="M37" s="52"/>
      <c r="N37" s="53"/>
      <c r="O37" s="53"/>
      <c r="P37" s="31" t="str">
        <f t="shared" si="13"/>
        <v/>
      </c>
      <c r="Q37" s="31" t="str">
        <f t="shared" si="14"/>
        <v/>
      </c>
      <c r="R37" s="32" t="str">
        <f t="shared" si="15"/>
        <v/>
      </c>
      <c r="S37" s="396" t="str">
        <f t="shared" si="16"/>
        <v/>
      </c>
      <c r="T37" s="33" t="str">
        <f t="shared" si="17"/>
        <v/>
      </c>
      <c r="U37" s="33" t="str">
        <f t="shared" si="18"/>
        <v/>
      </c>
      <c r="V37" s="33" t="str">
        <f t="shared" si="19"/>
        <v/>
      </c>
      <c r="W37" s="51"/>
      <c r="X37" s="331"/>
      <c r="Y37" s="473"/>
      <c r="Z37" s="384"/>
      <c r="AA37" s="385"/>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86"/>
      <c r="AM37" s="3" t="str">
        <f t="shared" si="29"/>
        <v/>
      </c>
      <c r="AN37" s="3" t="str">
        <f t="shared" si="30"/>
        <v/>
      </c>
      <c r="AO37" s="3" t="e">
        <f t="shared" si="31"/>
        <v>#N/A</v>
      </c>
      <c r="AP37" s="4" t="str">
        <f t="shared" si="32"/>
        <v xml:space="preserve"> </v>
      </c>
      <c r="AQ37" s="387"/>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86"/>
      <c r="BT37" s="6"/>
      <c r="BU37" s="6"/>
      <c r="BV37" s="6"/>
      <c r="CA37" s="1" t="s">
        <v>503</v>
      </c>
      <c r="CB37" s="60"/>
    </row>
    <row r="38" spans="1:80" s="1" customFormat="1" ht="13.5" customHeight="1">
      <c r="A38" s="395">
        <v>21</v>
      </c>
      <c r="B38" s="52"/>
      <c r="C38" s="52"/>
      <c r="D38" s="52"/>
      <c r="E38" s="52"/>
      <c r="F38" s="52"/>
      <c r="G38" s="389"/>
      <c r="H38" s="52"/>
      <c r="I38" s="52"/>
      <c r="J38" s="53"/>
      <c r="K38" s="52"/>
      <c r="L38" s="51"/>
      <c r="M38" s="52"/>
      <c r="N38" s="53"/>
      <c r="O38" s="53"/>
      <c r="P38" s="31" t="str">
        <f t="shared" si="13"/>
        <v/>
      </c>
      <c r="Q38" s="31" t="str">
        <f t="shared" si="14"/>
        <v/>
      </c>
      <c r="R38" s="32" t="str">
        <f t="shared" si="15"/>
        <v/>
      </c>
      <c r="S38" s="396" t="str">
        <f t="shared" si="16"/>
        <v/>
      </c>
      <c r="T38" s="33" t="str">
        <f t="shared" si="17"/>
        <v/>
      </c>
      <c r="U38" s="33" t="str">
        <f t="shared" si="18"/>
        <v/>
      </c>
      <c r="V38" s="33" t="str">
        <f t="shared" si="19"/>
        <v/>
      </c>
      <c r="W38" s="51"/>
      <c r="X38" s="331"/>
      <c r="Y38" s="473"/>
      <c r="Z38" s="384"/>
      <c r="AA38" s="385"/>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86"/>
      <c r="AM38" s="3" t="str">
        <f t="shared" si="29"/>
        <v/>
      </c>
      <c r="AN38" s="3" t="str">
        <f t="shared" si="30"/>
        <v/>
      </c>
      <c r="AO38" s="3" t="e">
        <f t="shared" si="31"/>
        <v>#N/A</v>
      </c>
      <c r="AP38" s="4" t="str">
        <f t="shared" si="32"/>
        <v xml:space="preserve"> </v>
      </c>
      <c r="AQ38" s="387"/>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86"/>
      <c r="BT38" s="6"/>
      <c r="BU38" s="6"/>
      <c r="BV38" s="6"/>
      <c r="CA38" s="1" t="s">
        <v>504</v>
      </c>
      <c r="CB38" s="60"/>
    </row>
    <row r="39" spans="1:80" s="1" customFormat="1" ht="13.5" customHeight="1">
      <c r="A39" s="395">
        <v>22</v>
      </c>
      <c r="B39" s="52"/>
      <c r="C39" s="52"/>
      <c r="D39" s="52"/>
      <c r="E39" s="52"/>
      <c r="F39" s="52"/>
      <c r="G39" s="389"/>
      <c r="H39" s="52"/>
      <c r="I39" s="52"/>
      <c r="J39" s="53"/>
      <c r="K39" s="52"/>
      <c r="L39" s="51"/>
      <c r="M39" s="52"/>
      <c r="N39" s="53"/>
      <c r="O39" s="53"/>
      <c r="P39" s="31" t="str">
        <f t="shared" si="13"/>
        <v/>
      </c>
      <c r="Q39" s="31" t="str">
        <f t="shared" si="14"/>
        <v/>
      </c>
      <c r="R39" s="32" t="str">
        <f t="shared" si="15"/>
        <v/>
      </c>
      <c r="S39" s="396" t="str">
        <f t="shared" si="16"/>
        <v/>
      </c>
      <c r="T39" s="33" t="str">
        <f t="shared" si="17"/>
        <v/>
      </c>
      <c r="U39" s="33" t="str">
        <f t="shared" si="18"/>
        <v/>
      </c>
      <c r="V39" s="33" t="str">
        <f t="shared" si="19"/>
        <v/>
      </c>
      <c r="W39" s="51"/>
      <c r="X39" s="331"/>
      <c r="Y39" s="473"/>
      <c r="Z39" s="384"/>
      <c r="AA39" s="385"/>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86"/>
      <c r="AM39" s="3" t="str">
        <f t="shared" si="29"/>
        <v/>
      </c>
      <c r="AN39" s="3" t="str">
        <f t="shared" si="30"/>
        <v/>
      </c>
      <c r="AO39" s="3" t="e">
        <f t="shared" si="31"/>
        <v>#N/A</v>
      </c>
      <c r="AP39" s="4" t="str">
        <f t="shared" si="32"/>
        <v xml:space="preserve"> </v>
      </c>
      <c r="AQ39" s="387"/>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86"/>
      <c r="BT39" s="6"/>
      <c r="BU39" s="6"/>
      <c r="BV39" s="6"/>
      <c r="BW39" s="8"/>
      <c r="CA39" s="1" t="s">
        <v>505</v>
      </c>
      <c r="CB39" s="221"/>
    </row>
    <row r="40" spans="1:80" s="1" customFormat="1" ht="13.5" customHeight="1">
      <c r="A40" s="395">
        <v>23</v>
      </c>
      <c r="B40" s="52"/>
      <c r="C40" s="52"/>
      <c r="D40" s="52"/>
      <c r="E40" s="52"/>
      <c r="F40" s="52"/>
      <c r="G40" s="389"/>
      <c r="H40" s="52"/>
      <c r="I40" s="52"/>
      <c r="J40" s="53"/>
      <c r="K40" s="52"/>
      <c r="L40" s="51"/>
      <c r="M40" s="52"/>
      <c r="N40" s="53"/>
      <c r="O40" s="53"/>
      <c r="P40" s="31" t="str">
        <f t="shared" si="13"/>
        <v/>
      </c>
      <c r="Q40" s="31" t="str">
        <f t="shared" si="14"/>
        <v/>
      </c>
      <c r="R40" s="32" t="str">
        <f t="shared" si="15"/>
        <v/>
      </c>
      <c r="S40" s="396" t="str">
        <f t="shared" si="16"/>
        <v/>
      </c>
      <c r="T40" s="33" t="str">
        <f t="shared" si="17"/>
        <v/>
      </c>
      <c r="U40" s="33" t="str">
        <f t="shared" si="18"/>
        <v/>
      </c>
      <c r="V40" s="33" t="str">
        <f t="shared" si="19"/>
        <v/>
      </c>
      <c r="W40" s="51"/>
      <c r="X40" s="331"/>
      <c r="Y40" s="473"/>
      <c r="Z40" s="384"/>
      <c r="AA40" s="385"/>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86"/>
      <c r="AM40" s="3" t="str">
        <f t="shared" si="29"/>
        <v/>
      </c>
      <c r="AN40" s="3" t="str">
        <f t="shared" si="30"/>
        <v/>
      </c>
      <c r="AO40" s="3" t="e">
        <f t="shared" si="31"/>
        <v>#N/A</v>
      </c>
      <c r="AP40" s="4" t="str">
        <f t="shared" si="32"/>
        <v xml:space="preserve"> </v>
      </c>
      <c r="AQ40" s="387"/>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9"/>
      <c r="BT40" s="6"/>
      <c r="BU40" s="6"/>
      <c r="BV40" s="6"/>
      <c r="BW40" s="9"/>
      <c r="CB40" s="221"/>
    </row>
    <row r="41" spans="1:80" s="1" customFormat="1" ht="13.5" customHeight="1">
      <c r="A41" s="395">
        <v>24</v>
      </c>
      <c r="B41" s="52"/>
      <c r="C41" s="52"/>
      <c r="D41" s="52"/>
      <c r="E41" s="52"/>
      <c r="F41" s="52"/>
      <c r="G41" s="389"/>
      <c r="H41" s="52"/>
      <c r="I41" s="52"/>
      <c r="J41" s="53"/>
      <c r="K41" s="52"/>
      <c r="L41" s="51"/>
      <c r="M41" s="52"/>
      <c r="N41" s="53"/>
      <c r="O41" s="53"/>
      <c r="P41" s="31" t="str">
        <f t="shared" si="13"/>
        <v/>
      </c>
      <c r="Q41" s="31" t="str">
        <f t="shared" si="14"/>
        <v/>
      </c>
      <c r="R41" s="32" t="str">
        <f t="shared" si="15"/>
        <v/>
      </c>
      <c r="S41" s="396" t="str">
        <f t="shared" si="16"/>
        <v/>
      </c>
      <c r="T41" s="33" t="str">
        <f t="shared" si="17"/>
        <v/>
      </c>
      <c r="U41" s="33" t="str">
        <f t="shared" si="18"/>
        <v/>
      </c>
      <c r="V41" s="33" t="str">
        <f t="shared" si="19"/>
        <v/>
      </c>
      <c r="W41" s="51"/>
      <c r="X41" s="331"/>
      <c r="Y41" s="473"/>
      <c r="Z41" s="384"/>
      <c r="AA41" s="385"/>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86"/>
      <c r="AM41" s="3" t="str">
        <f t="shared" si="29"/>
        <v/>
      </c>
      <c r="AN41" s="3" t="str">
        <f t="shared" si="30"/>
        <v/>
      </c>
      <c r="AO41" s="3" t="e">
        <f t="shared" si="31"/>
        <v>#N/A</v>
      </c>
      <c r="AP41" s="4" t="str">
        <f t="shared" si="32"/>
        <v xml:space="preserve"> </v>
      </c>
      <c r="AQ41" s="387"/>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9"/>
      <c r="BT41" s="6"/>
      <c r="BU41" s="6"/>
      <c r="BV41" s="6"/>
      <c r="BW41" s="9"/>
      <c r="CB41" s="221"/>
    </row>
    <row r="42" spans="1:80" s="1" customFormat="1" ht="13.5" customHeight="1">
      <c r="A42" s="395">
        <v>25</v>
      </c>
      <c r="B42" s="52"/>
      <c r="C42" s="52"/>
      <c r="D42" s="52"/>
      <c r="E42" s="52"/>
      <c r="F42" s="52"/>
      <c r="G42" s="389"/>
      <c r="H42" s="52"/>
      <c r="I42" s="52"/>
      <c r="J42" s="53"/>
      <c r="K42" s="52"/>
      <c r="L42" s="51"/>
      <c r="M42" s="52"/>
      <c r="N42" s="53"/>
      <c r="O42" s="53"/>
      <c r="P42" s="31" t="str">
        <f t="shared" si="13"/>
        <v/>
      </c>
      <c r="Q42" s="31" t="str">
        <f t="shared" si="14"/>
        <v/>
      </c>
      <c r="R42" s="32" t="str">
        <f t="shared" si="15"/>
        <v/>
      </c>
      <c r="S42" s="396" t="str">
        <f t="shared" si="16"/>
        <v/>
      </c>
      <c r="T42" s="33" t="str">
        <f t="shared" si="17"/>
        <v/>
      </c>
      <c r="U42" s="33" t="str">
        <f t="shared" si="18"/>
        <v/>
      </c>
      <c r="V42" s="33" t="str">
        <f t="shared" si="19"/>
        <v/>
      </c>
      <c r="W42" s="51"/>
      <c r="X42" s="331"/>
      <c r="Y42" s="473"/>
      <c r="Z42" s="384"/>
      <c r="AA42" s="385"/>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86"/>
      <c r="AM42" s="3" t="str">
        <f t="shared" si="29"/>
        <v/>
      </c>
      <c r="AN42" s="3" t="str">
        <f t="shared" si="30"/>
        <v/>
      </c>
      <c r="AO42" s="3" t="e">
        <f t="shared" si="31"/>
        <v>#N/A</v>
      </c>
      <c r="AP42" s="4" t="str">
        <f t="shared" si="32"/>
        <v xml:space="preserve"> </v>
      </c>
      <c r="AQ42" s="387"/>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9"/>
      <c r="BT42" s="6"/>
      <c r="BU42" s="6"/>
      <c r="BV42" s="6"/>
      <c r="BW42" s="9"/>
      <c r="CB42" s="221"/>
    </row>
    <row r="43" spans="1:80" s="1" customFormat="1" ht="13.5" customHeight="1">
      <c r="A43" s="395">
        <v>26</v>
      </c>
      <c r="B43" s="52"/>
      <c r="C43" s="52"/>
      <c r="D43" s="52"/>
      <c r="E43" s="52"/>
      <c r="F43" s="52"/>
      <c r="G43" s="389"/>
      <c r="H43" s="52"/>
      <c r="I43" s="52"/>
      <c r="J43" s="53"/>
      <c r="K43" s="52"/>
      <c r="L43" s="51"/>
      <c r="M43" s="52"/>
      <c r="N43" s="53"/>
      <c r="O43" s="53"/>
      <c r="P43" s="31" t="str">
        <f t="shared" si="13"/>
        <v/>
      </c>
      <c r="Q43" s="31" t="str">
        <f t="shared" si="14"/>
        <v/>
      </c>
      <c r="R43" s="32" t="str">
        <f t="shared" si="15"/>
        <v/>
      </c>
      <c r="S43" s="396" t="str">
        <f t="shared" si="16"/>
        <v/>
      </c>
      <c r="T43" s="33" t="str">
        <f t="shared" si="17"/>
        <v/>
      </c>
      <c r="U43" s="33" t="str">
        <f t="shared" si="18"/>
        <v/>
      </c>
      <c r="V43" s="33" t="str">
        <f t="shared" si="19"/>
        <v/>
      </c>
      <c r="W43" s="51"/>
      <c r="X43" s="331"/>
      <c r="Y43" s="473"/>
      <c r="Z43" s="384"/>
      <c r="AA43" s="385"/>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86"/>
      <c r="AM43" s="3" t="str">
        <f t="shared" si="29"/>
        <v/>
      </c>
      <c r="AN43" s="3" t="str">
        <f t="shared" si="30"/>
        <v/>
      </c>
      <c r="AO43" s="3" t="e">
        <f t="shared" si="31"/>
        <v>#N/A</v>
      </c>
      <c r="AP43" s="4" t="str">
        <f t="shared" si="32"/>
        <v xml:space="preserve"> </v>
      </c>
      <c r="AQ43" s="387"/>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9"/>
      <c r="BT43" s="6"/>
      <c r="BU43" s="6"/>
      <c r="BV43" s="6"/>
      <c r="BW43" s="9"/>
      <c r="CB43" s="221"/>
    </row>
    <row r="44" spans="1:80" s="1" customFormat="1" ht="13.5" customHeight="1">
      <c r="A44" s="395">
        <v>27</v>
      </c>
      <c r="B44" s="52"/>
      <c r="C44" s="52"/>
      <c r="D44" s="52"/>
      <c r="E44" s="52"/>
      <c r="F44" s="52"/>
      <c r="G44" s="389"/>
      <c r="H44" s="52"/>
      <c r="I44" s="52"/>
      <c r="J44" s="53"/>
      <c r="K44" s="52"/>
      <c r="L44" s="51"/>
      <c r="M44" s="52"/>
      <c r="N44" s="53"/>
      <c r="O44" s="53"/>
      <c r="P44" s="31" t="str">
        <f t="shared" si="13"/>
        <v/>
      </c>
      <c r="Q44" s="31" t="str">
        <f t="shared" si="14"/>
        <v/>
      </c>
      <c r="R44" s="32" t="str">
        <f t="shared" si="15"/>
        <v/>
      </c>
      <c r="S44" s="396" t="str">
        <f t="shared" si="16"/>
        <v/>
      </c>
      <c r="T44" s="33" t="str">
        <f t="shared" si="17"/>
        <v/>
      </c>
      <c r="U44" s="33" t="str">
        <f t="shared" si="18"/>
        <v/>
      </c>
      <c r="V44" s="33" t="str">
        <f t="shared" si="19"/>
        <v/>
      </c>
      <c r="W44" s="51"/>
      <c r="X44" s="331"/>
      <c r="Y44" s="473"/>
      <c r="Z44" s="384"/>
      <c r="AA44" s="385"/>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86"/>
      <c r="AM44" s="3" t="str">
        <f t="shared" si="29"/>
        <v/>
      </c>
      <c r="AN44" s="3" t="str">
        <f t="shared" si="30"/>
        <v/>
      </c>
      <c r="AO44" s="3" t="e">
        <f t="shared" si="31"/>
        <v>#N/A</v>
      </c>
      <c r="AP44" s="4" t="str">
        <f t="shared" si="32"/>
        <v xml:space="preserve"> </v>
      </c>
      <c r="AQ44" s="387"/>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9"/>
      <c r="BT44" s="6"/>
      <c r="BU44" s="6"/>
      <c r="BV44" s="6"/>
      <c r="BW44" s="9"/>
      <c r="CB44" s="221"/>
    </row>
    <row r="45" spans="1:80" s="1" customFormat="1" ht="13.5" customHeight="1">
      <c r="A45" s="395">
        <v>28</v>
      </c>
      <c r="B45" s="52"/>
      <c r="C45" s="52"/>
      <c r="D45" s="52"/>
      <c r="E45" s="52"/>
      <c r="F45" s="52"/>
      <c r="G45" s="389"/>
      <c r="H45" s="52"/>
      <c r="I45" s="52"/>
      <c r="J45" s="53"/>
      <c r="K45" s="52"/>
      <c r="L45" s="51"/>
      <c r="M45" s="52"/>
      <c r="N45" s="53"/>
      <c r="O45" s="53"/>
      <c r="P45" s="31" t="str">
        <f t="shared" si="13"/>
        <v/>
      </c>
      <c r="Q45" s="31" t="str">
        <f t="shared" si="14"/>
        <v/>
      </c>
      <c r="R45" s="32" t="str">
        <f t="shared" si="15"/>
        <v/>
      </c>
      <c r="S45" s="396" t="str">
        <f t="shared" si="16"/>
        <v/>
      </c>
      <c r="T45" s="33" t="str">
        <f t="shared" si="17"/>
        <v/>
      </c>
      <c r="U45" s="33" t="str">
        <f t="shared" si="18"/>
        <v/>
      </c>
      <c r="V45" s="33" t="str">
        <f t="shared" si="19"/>
        <v/>
      </c>
      <c r="W45" s="51"/>
      <c r="X45" s="331"/>
      <c r="Y45" s="473"/>
      <c r="Z45" s="384"/>
      <c r="AA45" s="385"/>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86"/>
      <c r="AM45" s="3" t="str">
        <f t="shared" si="29"/>
        <v/>
      </c>
      <c r="AN45" s="3" t="str">
        <f t="shared" si="30"/>
        <v/>
      </c>
      <c r="AO45" s="3" t="e">
        <f t="shared" si="31"/>
        <v>#N/A</v>
      </c>
      <c r="AP45" s="4" t="str">
        <f t="shared" si="32"/>
        <v xml:space="preserve"> </v>
      </c>
      <c r="AQ45" s="387"/>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9"/>
      <c r="BT45" s="6"/>
      <c r="BU45" s="6"/>
      <c r="BV45" s="6"/>
      <c r="BW45" s="9"/>
      <c r="CB45" s="221"/>
    </row>
    <row r="46" spans="1:80" s="1" customFormat="1" ht="13.5" customHeight="1">
      <c r="A46" s="395">
        <v>29</v>
      </c>
      <c r="B46" s="52"/>
      <c r="C46" s="52"/>
      <c r="D46" s="52"/>
      <c r="E46" s="52"/>
      <c r="F46" s="52"/>
      <c r="G46" s="389"/>
      <c r="H46" s="52"/>
      <c r="I46" s="52"/>
      <c r="J46" s="53"/>
      <c r="K46" s="52"/>
      <c r="L46" s="51"/>
      <c r="M46" s="52"/>
      <c r="N46" s="53"/>
      <c r="O46" s="53"/>
      <c r="P46" s="31" t="str">
        <f t="shared" si="13"/>
        <v/>
      </c>
      <c r="Q46" s="31" t="str">
        <f t="shared" si="14"/>
        <v/>
      </c>
      <c r="R46" s="32" t="str">
        <f t="shared" si="15"/>
        <v/>
      </c>
      <c r="S46" s="396" t="str">
        <f t="shared" si="16"/>
        <v/>
      </c>
      <c r="T46" s="33" t="str">
        <f t="shared" si="17"/>
        <v/>
      </c>
      <c r="U46" s="33" t="str">
        <f t="shared" si="18"/>
        <v/>
      </c>
      <c r="V46" s="33" t="str">
        <f t="shared" si="19"/>
        <v/>
      </c>
      <c r="W46" s="51"/>
      <c r="X46" s="331"/>
      <c r="Y46" s="473"/>
      <c r="Z46" s="384"/>
      <c r="AA46" s="385"/>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86"/>
      <c r="AM46" s="3" t="str">
        <f t="shared" si="29"/>
        <v/>
      </c>
      <c r="AN46" s="3" t="str">
        <f t="shared" si="30"/>
        <v/>
      </c>
      <c r="AO46" s="3" t="e">
        <f t="shared" si="31"/>
        <v>#N/A</v>
      </c>
      <c r="AP46" s="4" t="str">
        <f t="shared" si="32"/>
        <v xml:space="preserve"> </v>
      </c>
      <c r="AQ46" s="387"/>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9"/>
      <c r="BT46" s="6"/>
      <c r="BU46" s="6"/>
      <c r="BV46" s="6"/>
      <c r="BW46" s="9"/>
      <c r="CB46" s="221"/>
    </row>
    <row r="47" spans="1:80" s="1" customFormat="1" ht="13.5" customHeight="1">
      <c r="A47" s="395">
        <v>30</v>
      </c>
      <c r="B47" s="52"/>
      <c r="C47" s="52"/>
      <c r="D47" s="52"/>
      <c r="E47" s="52"/>
      <c r="F47" s="52"/>
      <c r="G47" s="389"/>
      <c r="H47" s="52"/>
      <c r="I47" s="52"/>
      <c r="J47" s="53"/>
      <c r="K47" s="52"/>
      <c r="L47" s="51"/>
      <c r="M47" s="52"/>
      <c r="N47" s="53"/>
      <c r="O47" s="53"/>
      <c r="P47" s="31" t="str">
        <f t="shared" si="13"/>
        <v/>
      </c>
      <c r="Q47" s="31" t="str">
        <f t="shared" si="14"/>
        <v/>
      </c>
      <c r="R47" s="32" t="str">
        <f t="shared" si="15"/>
        <v/>
      </c>
      <c r="S47" s="396" t="str">
        <f t="shared" si="16"/>
        <v/>
      </c>
      <c r="T47" s="33" t="str">
        <f t="shared" si="17"/>
        <v/>
      </c>
      <c r="U47" s="33" t="str">
        <f t="shared" si="18"/>
        <v/>
      </c>
      <c r="V47" s="33" t="str">
        <f t="shared" si="19"/>
        <v/>
      </c>
      <c r="W47" s="51"/>
      <c r="X47" s="331"/>
      <c r="Y47" s="473"/>
      <c r="Z47" s="384"/>
      <c r="AA47" s="385"/>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86"/>
      <c r="AM47" s="3" t="str">
        <f t="shared" si="29"/>
        <v/>
      </c>
      <c r="AN47" s="3" t="str">
        <f t="shared" si="30"/>
        <v/>
      </c>
      <c r="AO47" s="3" t="e">
        <f t="shared" si="31"/>
        <v>#N/A</v>
      </c>
      <c r="AP47" s="4" t="str">
        <f t="shared" si="32"/>
        <v xml:space="preserve"> </v>
      </c>
      <c r="AQ47" s="387"/>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9"/>
      <c r="BT47" s="6"/>
      <c r="BU47" s="6"/>
      <c r="BV47" s="6"/>
      <c r="BW47" s="6"/>
      <c r="BX47" s="6"/>
      <c r="BY47" s="6"/>
      <c r="CB47" s="221"/>
    </row>
    <row r="48" spans="1:80" s="1" customFormat="1" ht="13.5" customHeight="1">
      <c r="A48" s="395">
        <v>31</v>
      </c>
      <c r="B48" s="52"/>
      <c r="C48" s="52"/>
      <c r="D48" s="52"/>
      <c r="E48" s="52"/>
      <c r="F48" s="52"/>
      <c r="G48" s="389"/>
      <c r="H48" s="52"/>
      <c r="I48" s="52"/>
      <c r="J48" s="53"/>
      <c r="K48" s="52"/>
      <c r="L48" s="51"/>
      <c r="M48" s="52"/>
      <c r="N48" s="53"/>
      <c r="O48" s="53"/>
      <c r="P48" s="31" t="str">
        <f t="shared" si="13"/>
        <v/>
      </c>
      <c r="Q48" s="31" t="str">
        <f t="shared" si="14"/>
        <v/>
      </c>
      <c r="R48" s="32" t="str">
        <f t="shared" si="15"/>
        <v/>
      </c>
      <c r="S48" s="396" t="str">
        <f t="shared" si="16"/>
        <v/>
      </c>
      <c r="T48" s="33" t="str">
        <f t="shared" si="17"/>
        <v/>
      </c>
      <c r="U48" s="33" t="str">
        <f t="shared" si="18"/>
        <v/>
      </c>
      <c r="V48" s="33" t="str">
        <f t="shared" si="19"/>
        <v/>
      </c>
      <c r="W48" s="51"/>
      <c r="X48" s="331"/>
      <c r="Y48" s="473"/>
      <c r="Z48" s="384"/>
      <c r="AA48" s="385"/>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86"/>
      <c r="AM48" s="3" t="str">
        <f t="shared" si="29"/>
        <v/>
      </c>
      <c r="AN48" s="3" t="str">
        <f t="shared" si="30"/>
        <v/>
      </c>
      <c r="AO48" s="3" t="e">
        <f t="shared" si="31"/>
        <v>#N/A</v>
      </c>
      <c r="AP48" s="4" t="str">
        <f t="shared" si="32"/>
        <v xml:space="preserve"> </v>
      </c>
      <c r="AQ48" s="387"/>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9"/>
      <c r="BT48" s="6"/>
      <c r="BU48" s="6"/>
      <c r="BV48" s="6"/>
      <c r="BW48" s="6"/>
      <c r="BX48" s="6"/>
      <c r="BY48" s="6"/>
      <c r="CB48" s="221"/>
    </row>
    <row r="49" spans="1:80" s="1" customFormat="1" ht="13.5" customHeight="1">
      <c r="A49" s="395">
        <v>32</v>
      </c>
      <c r="B49" s="52"/>
      <c r="C49" s="52"/>
      <c r="D49" s="52"/>
      <c r="E49" s="52"/>
      <c r="F49" s="52"/>
      <c r="G49" s="389"/>
      <c r="H49" s="52"/>
      <c r="I49" s="52"/>
      <c r="J49" s="53"/>
      <c r="K49" s="52"/>
      <c r="L49" s="51"/>
      <c r="M49" s="52"/>
      <c r="N49" s="53"/>
      <c r="O49" s="53"/>
      <c r="P49" s="31" t="str">
        <f t="shared" si="13"/>
        <v/>
      </c>
      <c r="Q49" s="31" t="str">
        <f t="shared" si="14"/>
        <v/>
      </c>
      <c r="R49" s="32" t="str">
        <f t="shared" si="15"/>
        <v/>
      </c>
      <c r="S49" s="396" t="str">
        <f t="shared" si="16"/>
        <v/>
      </c>
      <c r="T49" s="33" t="str">
        <f t="shared" si="17"/>
        <v/>
      </c>
      <c r="U49" s="33" t="str">
        <f t="shared" si="18"/>
        <v/>
      </c>
      <c r="V49" s="33" t="str">
        <f t="shared" si="19"/>
        <v/>
      </c>
      <c r="W49" s="51"/>
      <c r="X49" s="331"/>
      <c r="Y49" s="473"/>
      <c r="Z49" s="384"/>
      <c r="AA49" s="385"/>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86"/>
      <c r="AM49" s="3" t="str">
        <f t="shared" si="29"/>
        <v/>
      </c>
      <c r="AN49" s="3" t="str">
        <f t="shared" si="30"/>
        <v/>
      </c>
      <c r="AO49" s="3" t="e">
        <f t="shared" si="31"/>
        <v>#N/A</v>
      </c>
      <c r="AP49" s="4" t="str">
        <f t="shared" si="32"/>
        <v xml:space="preserve"> </v>
      </c>
      <c r="AQ49" s="387"/>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9"/>
      <c r="BT49" s="6"/>
      <c r="BU49" s="6"/>
      <c r="BV49" s="6"/>
      <c r="BW49" s="6"/>
      <c r="BX49" s="6"/>
      <c r="BY49" s="6"/>
      <c r="CB49" s="221"/>
    </row>
    <row r="50" spans="1:80" s="1" customFormat="1" ht="13.5" customHeight="1">
      <c r="A50" s="395">
        <v>33</v>
      </c>
      <c r="B50" s="52"/>
      <c r="C50" s="52"/>
      <c r="D50" s="52"/>
      <c r="E50" s="52"/>
      <c r="F50" s="52"/>
      <c r="G50" s="389"/>
      <c r="H50" s="52"/>
      <c r="I50" s="52"/>
      <c r="J50" s="53"/>
      <c r="K50" s="52"/>
      <c r="L50" s="51"/>
      <c r="M50" s="52"/>
      <c r="N50" s="53"/>
      <c r="O50" s="53"/>
      <c r="P50" s="31" t="str">
        <f t="shared" si="13"/>
        <v/>
      </c>
      <c r="Q50" s="31" t="str">
        <f t="shared" si="14"/>
        <v/>
      </c>
      <c r="R50" s="32" t="str">
        <f t="shared" si="15"/>
        <v/>
      </c>
      <c r="S50" s="396" t="str">
        <f t="shared" si="16"/>
        <v/>
      </c>
      <c r="T50" s="33" t="str">
        <f t="shared" si="17"/>
        <v/>
      </c>
      <c r="U50" s="33" t="str">
        <f t="shared" si="18"/>
        <v/>
      </c>
      <c r="V50" s="33" t="str">
        <f t="shared" si="19"/>
        <v/>
      </c>
      <c r="W50" s="51"/>
      <c r="X50" s="331"/>
      <c r="Y50" s="473"/>
      <c r="Z50" s="384"/>
      <c r="AA50" s="385"/>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86"/>
      <c r="AM50" s="3" t="str">
        <f t="shared" si="29"/>
        <v/>
      </c>
      <c r="AN50" s="3" t="str">
        <f t="shared" si="30"/>
        <v/>
      </c>
      <c r="AO50" s="3" t="e">
        <f t="shared" si="31"/>
        <v>#N/A</v>
      </c>
      <c r="AP50" s="4" t="str">
        <f t="shared" si="32"/>
        <v xml:space="preserve"> </v>
      </c>
      <c r="AQ50" s="387"/>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9"/>
      <c r="BT50" s="6"/>
      <c r="BU50" s="6"/>
      <c r="BV50" s="6"/>
      <c r="BW50" s="6"/>
      <c r="BX50" s="6"/>
      <c r="BY50" s="6"/>
      <c r="CB50" s="221"/>
    </row>
    <row r="51" spans="1:80" s="1" customFormat="1" ht="13.5" customHeight="1">
      <c r="A51" s="395">
        <v>34</v>
      </c>
      <c r="B51" s="52"/>
      <c r="C51" s="52"/>
      <c r="D51" s="52"/>
      <c r="E51" s="52"/>
      <c r="F51" s="52"/>
      <c r="G51" s="389"/>
      <c r="H51" s="52"/>
      <c r="I51" s="52"/>
      <c r="J51" s="53"/>
      <c r="K51" s="52"/>
      <c r="L51" s="51"/>
      <c r="M51" s="52"/>
      <c r="N51" s="53"/>
      <c r="O51" s="53"/>
      <c r="P51" s="31" t="str">
        <f t="shared" si="13"/>
        <v/>
      </c>
      <c r="Q51" s="31" t="str">
        <f t="shared" si="14"/>
        <v/>
      </c>
      <c r="R51" s="32" t="str">
        <f t="shared" si="15"/>
        <v/>
      </c>
      <c r="S51" s="396" t="str">
        <f t="shared" si="16"/>
        <v/>
      </c>
      <c r="T51" s="33" t="str">
        <f t="shared" si="17"/>
        <v/>
      </c>
      <c r="U51" s="33" t="str">
        <f t="shared" si="18"/>
        <v/>
      </c>
      <c r="V51" s="33" t="str">
        <f t="shared" si="19"/>
        <v/>
      </c>
      <c r="W51" s="51"/>
      <c r="X51" s="331"/>
      <c r="Y51" s="473"/>
      <c r="Z51" s="384"/>
      <c r="AA51" s="385"/>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86"/>
      <c r="AM51" s="3" t="str">
        <f t="shared" si="29"/>
        <v/>
      </c>
      <c r="AN51" s="3" t="str">
        <f t="shared" si="30"/>
        <v/>
      </c>
      <c r="AO51" s="3" t="e">
        <f t="shared" si="31"/>
        <v>#N/A</v>
      </c>
      <c r="AP51" s="4" t="str">
        <f t="shared" si="32"/>
        <v xml:space="preserve"> </v>
      </c>
      <c r="AQ51" s="387"/>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9"/>
      <c r="CB51" s="221"/>
    </row>
    <row r="52" spans="1:80" s="1" customFormat="1" ht="13.5" customHeight="1">
      <c r="A52" s="395">
        <v>35</v>
      </c>
      <c r="B52" s="52"/>
      <c r="C52" s="52"/>
      <c r="D52" s="52"/>
      <c r="E52" s="52"/>
      <c r="F52" s="52"/>
      <c r="G52" s="389"/>
      <c r="H52" s="52"/>
      <c r="I52" s="52"/>
      <c r="J52" s="53"/>
      <c r="K52" s="52"/>
      <c r="L52" s="51"/>
      <c r="M52" s="52"/>
      <c r="N52" s="53"/>
      <c r="O52" s="53"/>
      <c r="P52" s="31" t="str">
        <f t="shared" si="13"/>
        <v/>
      </c>
      <c r="Q52" s="31" t="str">
        <f t="shared" si="14"/>
        <v/>
      </c>
      <c r="R52" s="32" t="str">
        <f t="shared" si="15"/>
        <v/>
      </c>
      <c r="S52" s="396" t="str">
        <f t="shared" si="16"/>
        <v/>
      </c>
      <c r="T52" s="33" t="str">
        <f t="shared" si="17"/>
        <v/>
      </c>
      <c r="U52" s="33" t="str">
        <f t="shared" si="18"/>
        <v/>
      </c>
      <c r="V52" s="33" t="str">
        <f t="shared" si="19"/>
        <v/>
      </c>
      <c r="W52" s="51"/>
      <c r="X52" s="331"/>
      <c r="Y52" s="473"/>
      <c r="Z52" s="384"/>
      <c r="AA52" s="385"/>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86"/>
      <c r="AM52" s="3" t="str">
        <f t="shared" si="29"/>
        <v/>
      </c>
      <c r="AN52" s="3" t="str">
        <f t="shared" si="30"/>
        <v/>
      </c>
      <c r="AO52" s="3" t="e">
        <f t="shared" si="31"/>
        <v>#N/A</v>
      </c>
      <c r="AP52" s="4" t="str">
        <f t="shared" si="32"/>
        <v xml:space="preserve"> </v>
      </c>
      <c r="AQ52" s="387"/>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9"/>
      <c r="CB52" s="221"/>
    </row>
    <row r="53" spans="1:80" s="1" customFormat="1" ht="13.5" customHeight="1">
      <c r="A53" s="395">
        <v>36</v>
      </c>
      <c r="B53" s="52"/>
      <c r="C53" s="52"/>
      <c r="D53" s="52"/>
      <c r="E53" s="52"/>
      <c r="F53" s="52"/>
      <c r="G53" s="389"/>
      <c r="H53" s="52"/>
      <c r="I53" s="52"/>
      <c r="J53" s="53"/>
      <c r="K53" s="52"/>
      <c r="L53" s="51"/>
      <c r="M53" s="52"/>
      <c r="N53" s="53"/>
      <c r="O53" s="53"/>
      <c r="P53" s="31" t="str">
        <f t="shared" si="13"/>
        <v/>
      </c>
      <c r="Q53" s="31" t="str">
        <f t="shared" si="14"/>
        <v/>
      </c>
      <c r="R53" s="32" t="str">
        <f t="shared" si="15"/>
        <v/>
      </c>
      <c r="S53" s="396" t="str">
        <f t="shared" si="16"/>
        <v/>
      </c>
      <c r="T53" s="33" t="str">
        <f t="shared" si="17"/>
        <v/>
      </c>
      <c r="U53" s="33" t="str">
        <f t="shared" si="18"/>
        <v/>
      </c>
      <c r="V53" s="33" t="str">
        <f t="shared" si="19"/>
        <v/>
      </c>
      <c r="W53" s="51"/>
      <c r="X53" s="331"/>
      <c r="Y53" s="473"/>
      <c r="Z53" s="384"/>
      <c r="AA53" s="385"/>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86"/>
      <c r="AM53" s="3" t="str">
        <f t="shared" si="29"/>
        <v/>
      </c>
      <c r="AN53" s="3" t="str">
        <f t="shared" si="30"/>
        <v/>
      </c>
      <c r="AO53" s="3" t="e">
        <f t="shared" si="31"/>
        <v>#N/A</v>
      </c>
      <c r="AP53" s="4" t="str">
        <f t="shared" si="32"/>
        <v xml:space="preserve"> </v>
      </c>
      <c r="AQ53" s="387"/>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9"/>
      <c r="CB53" s="221"/>
    </row>
    <row r="54" spans="1:80" s="1" customFormat="1" ht="13.5" customHeight="1">
      <c r="A54" s="395">
        <v>37</v>
      </c>
      <c r="B54" s="52"/>
      <c r="C54" s="52"/>
      <c r="D54" s="52"/>
      <c r="E54" s="52"/>
      <c r="F54" s="52"/>
      <c r="G54" s="389"/>
      <c r="H54" s="52"/>
      <c r="I54" s="52"/>
      <c r="J54" s="53"/>
      <c r="K54" s="52"/>
      <c r="L54" s="51"/>
      <c r="M54" s="52"/>
      <c r="N54" s="53"/>
      <c r="O54" s="53"/>
      <c r="P54" s="31" t="str">
        <f t="shared" si="13"/>
        <v/>
      </c>
      <c r="Q54" s="31" t="str">
        <f t="shared" si="14"/>
        <v/>
      </c>
      <c r="R54" s="32" t="str">
        <f t="shared" si="15"/>
        <v/>
      </c>
      <c r="S54" s="396" t="str">
        <f t="shared" si="16"/>
        <v/>
      </c>
      <c r="T54" s="33" t="str">
        <f t="shared" si="17"/>
        <v/>
      </c>
      <c r="U54" s="33" t="str">
        <f t="shared" si="18"/>
        <v/>
      </c>
      <c r="V54" s="33" t="str">
        <f t="shared" si="19"/>
        <v/>
      </c>
      <c r="W54" s="51"/>
      <c r="X54" s="331"/>
      <c r="Y54" s="473"/>
      <c r="Z54" s="384"/>
      <c r="AA54" s="385"/>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86"/>
      <c r="AM54" s="3" t="str">
        <f t="shared" si="29"/>
        <v/>
      </c>
      <c r="AN54" s="3" t="str">
        <f t="shared" si="30"/>
        <v/>
      </c>
      <c r="AO54" s="3" t="e">
        <f t="shared" si="31"/>
        <v>#N/A</v>
      </c>
      <c r="AP54" s="4" t="str">
        <f t="shared" si="32"/>
        <v xml:space="preserve"> </v>
      </c>
      <c r="AQ54" s="387"/>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9"/>
      <c r="CB54" s="221"/>
    </row>
    <row r="55" spans="1:80" s="1" customFormat="1" ht="13.5" customHeight="1">
      <c r="A55" s="395">
        <v>38</v>
      </c>
      <c r="B55" s="52"/>
      <c r="C55" s="52"/>
      <c r="D55" s="52"/>
      <c r="E55" s="52"/>
      <c r="F55" s="52"/>
      <c r="G55" s="389"/>
      <c r="H55" s="52"/>
      <c r="I55" s="52"/>
      <c r="J55" s="53"/>
      <c r="K55" s="52"/>
      <c r="L55" s="51"/>
      <c r="M55" s="52"/>
      <c r="N55" s="53"/>
      <c r="O55" s="53"/>
      <c r="P55" s="31" t="str">
        <f t="shared" si="13"/>
        <v/>
      </c>
      <c r="Q55" s="31" t="str">
        <f t="shared" si="14"/>
        <v/>
      </c>
      <c r="R55" s="32" t="str">
        <f t="shared" si="15"/>
        <v/>
      </c>
      <c r="S55" s="396" t="str">
        <f t="shared" si="16"/>
        <v/>
      </c>
      <c r="T55" s="33" t="str">
        <f t="shared" si="17"/>
        <v/>
      </c>
      <c r="U55" s="33" t="str">
        <f t="shared" si="18"/>
        <v/>
      </c>
      <c r="V55" s="33" t="str">
        <f t="shared" si="19"/>
        <v/>
      </c>
      <c r="W55" s="51"/>
      <c r="X55" s="331"/>
      <c r="Y55" s="473"/>
      <c r="Z55" s="384"/>
      <c r="AA55" s="385"/>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86"/>
      <c r="AM55" s="3" t="str">
        <f t="shared" si="29"/>
        <v/>
      </c>
      <c r="AN55" s="3" t="str">
        <f t="shared" si="30"/>
        <v/>
      </c>
      <c r="AO55" s="3" t="e">
        <f t="shared" si="31"/>
        <v>#N/A</v>
      </c>
      <c r="AP55" s="4" t="str">
        <f t="shared" si="32"/>
        <v xml:space="preserve"> </v>
      </c>
      <c r="AQ55" s="387"/>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9"/>
      <c r="CB55" s="221"/>
    </row>
    <row r="56" spans="1:80" s="1" customFormat="1" ht="13.5" customHeight="1">
      <c r="A56" s="395">
        <v>39</v>
      </c>
      <c r="B56" s="52"/>
      <c r="C56" s="52"/>
      <c r="D56" s="52"/>
      <c r="E56" s="52"/>
      <c r="F56" s="52"/>
      <c r="G56" s="389"/>
      <c r="H56" s="52"/>
      <c r="I56" s="52"/>
      <c r="J56" s="53"/>
      <c r="K56" s="52"/>
      <c r="L56" s="51"/>
      <c r="M56" s="52"/>
      <c r="N56" s="53"/>
      <c r="O56" s="53"/>
      <c r="P56" s="31" t="str">
        <f t="shared" si="13"/>
        <v/>
      </c>
      <c r="Q56" s="31" t="str">
        <f t="shared" si="14"/>
        <v/>
      </c>
      <c r="R56" s="32" t="str">
        <f t="shared" si="15"/>
        <v/>
      </c>
      <c r="S56" s="396" t="str">
        <f t="shared" si="16"/>
        <v/>
      </c>
      <c r="T56" s="33" t="str">
        <f t="shared" si="17"/>
        <v/>
      </c>
      <c r="U56" s="33" t="str">
        <f t="shared" si="18"/>
        <v/>
      </c>
      <c r="V56" s="33" t="str">
        <f t="shared" si="19"/>
        <v/>
      </c>
      <c r="W56" s="51"/>
      <c r="X56" s="331"/>
      <c r="Y56" s="473"/>
      <c r="Z56" s="384"/>
      <c r="AA56" s="385"/>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86"/>
      <c r="AM56" s="3" t="str">
        <f t="shared" si="29"/>
        <v/>
      </c>
      <c r="AN56" s="3" t="str">
        <f t="shared" si="30"/>
        <v/>
      </c>
      <c r="AO56" s="3" t="e">
        <f t="shared" si="31"/>
        <v>#N/A</v>
      </c>
      <c r="AP56" s="4" t="str">
        <f t="shared" si="32"/>
        <v xml:space="preserve"> </v>
      </c>
      <c r="AQ56" s="387"/>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9"/>
      <c r="CB56" s="221"/>
    </row>
    <row r="57" spans="1:80" s="1" customFormat="1" ht="13.5" customHeight="1">
      <c r="A57" s="395">
        <v>40</v>
      </c>
      <c r="B57" s="52"/>
      <c r="C57" s="52"/>
      <c r="D57" s="52"/>
      <c r="E57" s="52"/>
      <c r="F57" s="52"/>
      <c r="G57" s="389"/>
      <c r="H57" s="52"/>
      <c r="I57" s="52"/>
      <c r="J57" s="53"/>
      <c r="K57" s="52"/>
      <c r="L57" s="51"/>
      <c r="M57" s="52"/>
      <c r="N57" s="53"/>
      <c r="O57" s="53"/>
      <c r="P57" s="31" t="str">
        <f t="shared" si="13"/>
        <v/>
      </c>
      <c r="Q57" s="31" t="str">
        <f t="shared" si="14"/>
        <v/>
      </c>
      <c r="R57" s="32" t="str">
        <f t="shared" si="15"/>
        <v/>
      </c>
      <c r="S57" s="396" t="str">
        <f t="shared" si="16"/>
        <v/>
      </c>
      <c r="T57" s="33" t="str">
        <f t="shared" si="17"/>
        <v/>
      </c>
      <c r="U57" s="33" t="str">
        <f t="shared" si="18"/>
        <v/>
      </c>
      <c r="V57" s="33" t="str">
        <f t="shared" si="19"/>
        <v/>
      </c>
      <c r="W57" s="51"/>
      <c r="X57" s="331"/>
      <c r="Y57" s="473"/>
      <c r="Z57" s="384"/>
      <c r="AA57" s="385"/>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86"/>
      <c r="AM57" s="3" t="str">
        <f t="shared" si="29"/>
        <v/>
      </c>
      <c r="AN57" s="3" t="str">
        <f t="shared" si="30"/>
        <v/>
      </c>
      <c r="AO57" s="3" t="e">
        <f t="shared" si="31"/>
        <v>#N/A</v>
      </c>
      <c r="AP57" s="4" t="str">
        <f t="shared" si="32"/>
        <v xml:space="preserve"> </v>
      </c>
      <c r="AQ57" s="387"/>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9"/>
      <c r="CB57" s="221"/>
    </row>
    <row r="58" spans="1:80" s="1" customFormat="1" ht="13.5" customHeight="1">
      <c r="A58" s="395">
        <v>41</v>
      </c>
      <c r="B58" s="52"/>
      <c r="C58" s="52"/>
      <c r="D58" s="52"/>
      <c r="E58" s="52"/>
      <c r="F58" s="52"/>
      <c r="G58" s="389"/>
      <c r="H58" s="52"/>
      <c r="I58" s="52"/>
      <c r="J58" s="53"/>
      <c r="K58" s="52"/>
      <c r="L58" s="51"/>
      <c r="M58" s="52"/>
      <c r="N58" s="53"/>
      <c r="O58" s="53"/>
      <c r="P58" s="31" t="str">
        <f t="shared" si="13"/>
        <v/>
      </c>
      <c r="Q58" s="31" t="str">
        <f t="shared" si="14"/>
        <v/>
      </c>
      <c r="R58" s="32" t="str">
        <f t="shared" si="15"/>
        <v/>
      </c>
      <c r="S58" s="396" t="str">
        <f t="shared" si="16"/>
        <v/>
      </c>
      <c r="T58" s="33" t="str">
        <f t="shared" si="17"/>
        <v/>
      </c>
      <c r="U58" s="33" t="str">
        <f t="shared" si="18"/>
        <v/>
      </c>
      <c r="V58" s="33" t="str">
        <f t="shared" si="19"/>
        <v/>
      </c>
      <c r="W58" s="51"/>
      <c r="X58" s="331"/>
      <c r="Y58" s="473"/>
      <c r="Z58" s="384"/>
      <c r="AA58" s="385"/>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86"/>
      <c r="AM58" s="3" t="str">
        <f t="shared" si="29"/>
        <v/>
      </c>
      <c r="AN58" s="3" t="str">
        <f t="shared" si="30"/>
        <v/>
      </c>
      <c r="AO58" s="3" t="e">
        <f t="shared" si="31"/>
        <v>#N/A</v>
      </c>
      <c r="AP58" s="4" t="str">
        <f t="shared" si="32"/>
        <v xml:space="preserve"> </v>
      </c>
      <c r="AQ58" s="387"/>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9"/>
      <c r="CB58" s="221"/>
    </row>
    <row r="59" spans="1:80" s="1" customFormat="1" ht="13.5" customHeight="1">
      <c r="A59" s="395">
        <v>42</v>
      </c>
      <c r="B59" s="52"/>
      <c r="C59" s="52"/>
      <c r="D59" s="52"/>
      <c r="E59" s="52"/>
      <c r="F59" s="52"/>
      <c r="G59" s="389"/>
      <c r="H59" s="52"/>
      <c r="I59" s="52"/>
      <c r="J59" s="53"/>
      <c r="K59" s="52"/>
      <c r="L59" s="51"/>
      <c r="M59" s="52"/>
      <c r="N59" s="53"/>
      <c r="O59" s="53"/>
      <c r="P59" s="31" t="str">
        <f t="shared" si="13"/>
        <v/>
      </c>
      <c r="Q59" s="31" t="str">
        <f t="shared" si="14"/>
        <v/>
      </c>
      <c r="R59" s="32" t="str">
        <f t="shared" si="15"/>
        <v/>
      </c>
      <c r="S59" s="396" t="str">
        <f t="shared" si="16"/>
        <v/>
      </c>
      <c r="T59" s="33" t="str">
        <f t="shared" si="17"/>
        <v/>
      </c>
      <c r="U59" s="33" t="str">
        <f t="shared" si="18"/>
        <v/>
      </c>
      <c r="V59" s="33" t="str">
        <f t="shared" si="19"/>
        <v/>
      </c>
      <c r="W59" s="51"/>
      <c r="X59" s="331"/>
      <c r="Y59" s="473"/>
      <c r="Z59" s="384"/>
      <c r="AA59" s="385"/>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86"/>
      <c r="AM59" s="3" t="str">
        <f t="shared" si="29"/>
        <v/>
      </c>
      <c r="AN59" s="3" t="str">
        <f t="shared" si="30"/>
        <v/>
      </c>
      <c r="AO59" s="3" t="e">
        <f t="shared" si="31"/>
        <v>#N/A</v>
      </c>
      <c r="AP59" s="4" t="str">
        <f t="shared" si="32"/>
        <v xml:space="preserve"> </v>
      </c>
      <c r="AQ59" s="387"/>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9"/>
      <c r="CB59" s="221"/>
    </row>
    <row r="60" spans="1:80" s="1" customFormat="1" ht="13.5" customHeight="1">
      <c r="A60" s="395">
        <v>43</v>
      </c>
      <c r="B60" s="52"/>
      <c r="C60" s="52"/>
      <c r="D60" s="52"/>
      <c r="E60" s="52"/>
      <c r="F60" s="52"/>
      <c r="G60" s="389"/>
      <c r="H60" s="52"/>
      <c r="I60" s="52"/>
      <c r="J60" s="53"/>
      <c r="K60" s="52"/>
      <c r="L60" s="51"/>
      <c r="M60" s="52"/>
      <c r="N60" s="53"/>
      <c r="O60" s="53"/>
      <c r="P60" s="31" t="str">
        <f t="shared" si="13"/>
        <v/>
      </c>
      <c r="Q60" s="31" t="str">
        <f t="shared" si="14"/>
        <v/>
      </c>
      <c r="R60" s="32" t="str">
        <f t="shared" si="15"/>
        <v/>
      </c>
      <c r="S60" s="396" t="str">
        <f t="shared" si="16"/>
        <v/>
      </c>
      <c r="T60" s="33" t="str">
        <f t="shared" si="17"/>
        <v/>
      </c>
      <c r="U60" s="33" t="str">
        <f t="shared" si="18"/>
        <v/>
      </c>
      <c r="V60" s="33" t="str">
        <f t="shared" si="19"/>
        <v/>
      </c>
      <c r="W60" s="51"/>
      <c r="X60" s="331"/>
      <c r="Y60" s="473"/>
      <c r="Z60" s="384"/>
      <c r="AA60" s="385"/>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86"/>
      <c r="AM60" s="3" t="str">
        <f t="shared" si="29"/>
        <v/>
      </c>
      <c r="AN60" s="3" t="str">
        <f t="shared" si="30"/>
        <v/>
      </c>
      <c r="AO60" s="3" t="e">
        <f t="shared" si="31"/>
        <v>#N/A</v>
      </c>
      <c r="AP60" s="4" t="str">
        <f t="shared" si="32"/>
        <v xml:space="preserve"> </v>
      </c>
      <c r="AQ60" s="387"/>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9"/>
      <c r="CB60" s="221"/>
    </row>
    <row r="61" spans="1:80" s="1" customFormat="1" ht="13.5" customHeight="1">
      <c r="A61" s="395">
        <v>44</v>
      </c>
      <c r="B61" s="52"/>
      <c r="C61" s="52"/>
      <c r="D61" s="52"/>
      <c r="E61" s="52"/>
      <c r="F61" s="52"/>
      <c r="G61" s="389"/>
      <c r="H61" s="52"/>
      <c r="I61" s="52"/>
      <c r="J61" s="53"/>
      <c r="K61" s="52"/>
      <c r="L61" s="51"/>
      <c r="M61" s="52"/>
      <c r="N61" s="53"/>
      <c r="O61" s="53"/>
      <c r="P61" s="31" t="str">
        <f t="shared" si="13"/>
        <v/>
      </c>
      <c r="Q61" s="31" t="str">
        <f t="shared" si="14"/>
        <v/>
      </c>
      <c r="R61" s="32" t="str">
        <f t="shared" si="15"/>
        <v/>
      </c>
      <c r="S61" s="396" t="str">
        <f t="shared" si="16"/>
        <v/>
      </c>
      <c r="T61" s="33" t="str">
        <f t="shared" si="17"/>
        <v/>
      </c>
      <c r="U61" s="33" t="str">
        <f t="shared" si="18"/>
        <v/>
      </c>
      <c r="V61" s="33" t="str">
        <f t="shared" si="19"/>
        <v/>
      </c>
      <c r="W61" s="51"/>
      <c r="X61" s="331"/>
      <c r="Y61" s="473"/>
      <c r="Z61" s="384"/>
      <c r="AA61" s="385"/>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86"/>
      <c r="AM61" s="3" t="str">
        <f t="shared" si="29"/>
        <v/>
      </c>
      <c r="AN61" s="3" t="str">
        <f t="shared" si="30"/>
        <v/>
      </c>
      <c r="AO61" s="3" t="e">
        <f t="shared" si="31"/>
        <v>#N/A</v>
      </c>
      <c r="AP61" s="4" t="str">
        <f t="shared" si="32"/>
        <v xml:space="preserve"> </v>
      </c>
      <c r="AQ61" s="387"/>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9"/>
      <c r="CB61" s="221"/>
    </row>
    <row r="62" spans="1:80" s="1" customFormat="1" ht="13.5" customHeight="1">
      <c r="A62" s="395">
        <v>45</v>
      </c>
      <c r="B62" s="52"/>
      <c r="C62" s="52"/>
      <c r="D62" s="52"/>
      <c r="E62" s="52"/>
      <c r="F62" s="52"/>
      <c r="G62" s="389"/>
      <c r="H62" s="52"/>
      <c r="I62" s="52"/>
      <c r="J62" s="53"/>
      <c r="K62" s="52"/>
      <c r="L62" s="51"/>
      <c r="M62" s="52"/>
      <c r="N62" s="53"/>
      <c r="O62" s="53"/>
      <c r="P62" s="31" t="str">
        <f t="shared" si="13"/>
        <v/>
      </c>
      <c r="Q62" s="31" t="str">
        <f t="shared" si="14"/>
        <v/>
      </c>
      <c r="R62" s="32" t="str">
        <f t="shared" si="15"/>
        <v/>
      </c>
      <c r="S62" s="396" t="str">
        <f t="shared" si="16"/>
        <v/>
      </c>
      <c r="T62" s="33" t="str">
        <f t="shared" si="17"/>
        <v/>
      </c>
      <c r="U62" s="33" t="str">
        <f t="shared" si="18"/>
        <v/>
      </c>
      <c r="V62" s="33" t="str">
        <f t="shared" si="19"/>
        <v/>
      </c>
      <c r="W62" s="51"/>
      <c r="X62" s="331"/>
      <c r="Y62" s="473"/>
      <c r="Z62" s="384"/>
      <c r="AA62" s="385"/>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86"/>
      <c r="AM62" s="3" t="str">
        <f t="shared" si="29"/>
        <v/>
      </c>
      <c r="AN62" s="3" t="str">
        <f t="shared" si="30"/>
        <v/>
      </c>
      <c r="AO62" s="3" t="e">
        <f t="shared" si="31"/>
        <v>#N/A</v>
      </c>
      <c r="AP62" s="4" t="str">
        <f t="shared" si="32"/>
        <v xml:space="preserve"> </v>
      </c>
      <c r="AQ62" s="387"/>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9"/>
      <c r="CB62" s="221"/>
    </row>
    <row r="63" spans="1:80" s="1" customFormat="1" ht="13.5" customHeight="1">
      <c r="A63" s="395">
        <v>46</v>
      </c>
      <c r="B63" s="52"/>
      <c r="C63" s="52"/>
      <c r="D63" s="52"/>
      <c r="E63" s="52"/>
      <c r="F63" s="52"/>
      <c r="G63" s="389"/>
      <c r="H63" s="52"/>
      <c r="I63" s="52"/>
      <c r="J63" s="53"/>
      <c r="K63" s="52"/>
      <c r="L63" s="51"/>
      <c r="M63" s="52"/>
      <c r="N63" s="53"/>
      <c r="O63" s="53"/>
      <c r="P63" s="31" t="str">
        <f t="shared" si="13"/>
        <v/>
      </c>
      <c r="Q63" s="31" t="str">
        <f t="shared" si="14"/>
        <v/>
      </c>
      <c r="R63" s="32" t="str">
        <f t="shared" si="15"/>
        <v/>
      </c>
      <c r="S63" s="396" t="str">
        <f t="shared" si="16"/>
        <v/>
      </c>
      <c r="T63" s="33" t="str">
        <f t="shared" si="17"/>
        <v/>
      </c>
      <c r="U63" s="33" t="str">
        <f t="shared" si="18"/>
        <v/>
      </c>
      <c r="V63" s="33" t="str">
        <f t="shared" si="19"/>
        <v/>
      </c>
      <c r="W63" s="51"/>
      <c r="X63" s="331"/>
      <c r="Y63" s="473"/>
      <c r="Z63" s="384"/>
      <c r="AA63" s="385"/>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86"/>
      <c r="AM63" s="3" t="str">
        <f t="shared" si="29"/>
        <v/>
      </c>
      <c r="AN63" s="3" t="str">
        <f t="shared" si="30"/>
        <v/>
      </c>
      <c r="AO63" s="3" t="e">
        <f t="shared" si="31"/>
        <v>#N/A</v>
      </c>
      <c r="AP63" s="4" t="str">
        <f t="shared" si="32"/>
        <v xml:space="preserve"> </v>
      </c>
      <c r="AQ63" s="387"/>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9"/>
      <c r="CB63" s="221"/>
    </row>
    <row r="64" spans="1:80" s="1" customFormat="1" ht="13.5" customHeight="1">
      <c r="A64" s="395">
        <v>47</v>
      </c>
      <c r="B64" s="52"/>
      <c r="C64" s="52"/>
      <c r="D64" s="52"/>
      <c r="E64" s="52"/>
      <c r="F64" s="52"/>
      <c r="G64" s="389"/>
      <c r="H64" s="52"/>
      <c r="I64" s="52"/>
      <c r="J64" s="53"/>
      <c r="K64" s="52"/>
      <c r="L64" s="51"/>
      <c r="M64" s="52"/>
      <c r="N64" s="53"/>
      <c r="O64" s="53"/>
      <c r="P64" s="31" t="str">
        <f t="shared" si="13"/>
        <v/>
      </c>
      <c r="Q64" s="31" t="str">
        <f t="shared" si="14"/>
        <v/>
      </c>
      <c r="R64" s="32" t="str">
        <f t="shared" si="15"/>
        <v/>
      </c>
      <c r="S64" s="396" t="str">
        <f t="shared" si="16"/>
        <v/>
      </c>
      <c r="T64" s="33" t="str">
        <f t="shared" si="17"/>
        <v/>
      </c>
      <c r="U64" s="33" t="str">
        <f t="shared" si="18"/>
        <v/>
      </c>
      <c r="V64" s="33" t="str">
        <f t="shared" si="19"/>
        <v/>
      </c>
      <c r="W64" s="51"/>
      <c r="X64" s="331"/>
      <c r="Y64" s="473"/>
      <c r="Z64" s="384"/>
      <c r="AA64" s="385"/>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86"/>
      <c r="AM64" s="3" t="str">
        <f t="shared" si="29"/>
        <v/>
      </c>
      <c r="AN64" s="3" t="str">
        <f t="shared" si="30"/>
        <v/>
      </c>
      <c r="AO64" s="3" t="e">
        <f t="shared" si="31"/>
        <v>#N/A</v>
      </c>
      <c r="AP64" s="4" t="str">
        <f t="shared" si="32"/>
        <v xml:space="preserve"> </v>
      </c>
      <c r="AQ64" s="387"/>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9"/>
      <c r="CB64" s="221"/>
    </row>
    <row r="65" spans="1:80" s="1" customFormat="1" ht="13.5" customHeight="1">
      <c r="A65" s="395">
        <v>48</v>
      </c>
      <c r="B65" s="52"/>
      <c r="C65" s="52"/>
      <c r="D65" s="52"/>
      <c r="E65" s="52"/>
      <c r="F65" s="52"/>
      <c r="G65" s="389"/>
      <c r="H65" s="52"/>
      <c r="I65" s="52"/>
      <c r="J65" s="53"/>
      <c r="K65" s="52"/>
      <c r="L65" s="51"/>
      <c r="M65" s="52"/>
      <c r="N65" s="53"/>
      <c r="O65" s="53"/>
      <c r="P65" s="31" t="str">
        <f t="shared" si="13"/>
        <v/>
      </c>
      <c r="Q65" s="31" t="str">
        <f t="shared" si="14"/>
        <v/>
      </c>
      <c r="R65" s="32" t="str">
        <f t="shared" si="15"/>
        <v/>
      </c>
      <c r="S65" s="396" t="str">
        <f t="shared" si="16"/>
        <v/>
      </c>
      <c r="T65" s="33" t="str">
        <f t="shared" si="17"/>
        <v/>
      </c>
      <c r="U65" s="33" t="str">
        <f t="shared" si="18"/>
        <v/>
      </c>
      <c r="V65" s="33" t="str">
        <f t="shared" si="19"/>
        <v/>
      </c>
      <c r="W65" s="51"/>
      <c r="X65" s="331"/>
      <c r="Y65" s="473"/>
      <c r="Z65" s="384"/>
      <c r="AA65" s="385"/>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86"/>
      <c r="AM65" s="3" t="str">
        <f t="shared" si="29"/>
        <v/>
      </c>
      <c r="AN65" s="3" t="str">
        <f t="shared" si="30"/>
        <v/>
      </c>
      <c r="AO65" s="3" t="e">
        <f t="shared" si="31"/>
        <v>#N/A</v>
      </c>
      <c r="AP65" s="4" t="str">
        <f t="shared" si="32"/>
        <v xml:space="preserve"> </v>
      </c>
      <c r="AQ65" s="387"/>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9"/>
      <c r="CB65" s="221"/>
    </row>
    <row r="66" spans="1:80" s="1" customFormat="1" ht="13.5" customHeight="1">
      <c r="A66" s="395">
        <v>49</v>
      </c>
      <c r="B66" s="52"/>
      <c r="C66" s="52"/>
      <c r="D66" s="52"/>
      <c r="E66" s="52"/>
      <c r="F66" s="52"/>
      <c r="G66" s="389"/>
      <c r="H66" s="52"/>
      <c r="I66" s="52"/>
      <c r="J66" s="53"/>
      <c r="K66" s="52"/>
      <c r="L66" s="51"/>
      <c r="M66" s="52"/>
      <c r="N66" s="53"/>
      <c r="O66" s="53"/>
      <c r="P66" s="31" t="str">
        <f t="shared" si="13"/>
        <v/>
      </c>
      <c r="Q66" s="31" t="str">
        <f t="shared" si="14"/>
        <v/>
      </c>
      <c r="R66" s="32" t="str">
        <f t="shared" si="15"/>
        <v/>
      </c>
      <c r="S66" s="396" t="str">
        <f t="shared" si="16"/>
        <v/>
      </c>
      <c r="T66" s="33" t="str">
        <f t="shared" si="17"/>
        <v/>
      </c>
      <c r="U66" s="33" t="str">
        <f t="shared" si="18"/>
        <v/>
      </c>
      <c r="V66" s="33" t="str">
        <f t="shared" si="19"/>
        <v/>
      </c>
      <c r="W66" s="51"/>
      <c r="X66" s="331"/>
      <c r="Y66" s="473"/>
      <c r="Z66" s="384"/>
      <c r="AA66" s="385"/>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86"/>
      <c r="AM66" s="3" t="str">
        <f t="shared" si="29"/>
        <v/>
      </c>
      <c r="AN66" s="3" t="str">
        <f t="shared" si="30"/>
        <v/>
      </c>
      <c r="AO66" s="3" t="e">
        <f t="shared" si="31"/>
        <v>#N/A</v>
      </c>
      <c r="AP66" s="4" t="str">
        <f t="shared" si="32"/>
        <v xml:space="preserve"> </v>
      </c>
      <c r="AQ66" s="387"/>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9"/>
      <c r="CB66" s="221"/>
    </row>
    <row r="67" spans="1:80" s="1" customFormat="1" ht="13.5" customHeight="1">
      <c r="A67" s="395">
        <v>50</v>
      </c>
      <c r="B67" s="52"/>
      <c r="C67" s="52"/>
      <c r="D67" s="52"/>
      <c r="E67" s="52"/>
      <c r="F67" s="52"/>
      <c r="G67" s="389"/>
      <c r="H67" s="52"/>
      <c r="I67" s="52"/>
      <c r="J67" s="53"/>
      <c r="K67" s="52"/>
      <c r="L67" s="51"/>
      <c r="M67" s="52"/>
      <c r="N67" s="53"/>
      <c r="O67" s="53"/>
      <c r="P67" s="31" t="str">
        <f t="shared" si="13"/>
        <v/>
      </c>
      <c r="Q67" s="31" t="str">
        <f t="shared" si="14"/>
        <v/>
      </c>
      <c r="R67" s="32" t="str">
        <f t="shared" si="15"/>
        <v/>
      </c>
      <c r="S67" s="396" t="str">
        <f t="shared" si="16"/>
        <v/>
      </c>
      <c r="T67" s="33" t="str">
        <f t="shared" si="17"/>
        <v/>
      </c>
      <c r="U67" s="33" t="str">
        <f t="shared" si="18"/>
        <v/>
      </c>
      <c r="V67" s="33" t="str">
        <f t="shared" si="19"/>
        <v/>
      </c>
      <c r="W67" s="51"/>
      <c r="X67" s="331"/>
      <c r="Y67" s="473"/>
      <c r="Z67" s="384"/>
      <c r="AA67" s="385"/>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86"/>
      <c r="AM67" s="3" t="str">
        <f t="shared" si="29"/>
        <v/>
      </c>
      <c r="AN67" s="3" t="str">
        <f t="shared" si="30"/>
        <v/>
      </c>
      <c r="AO67" s="3" t="e">
        <f t="shared" si="31"/>
        <v>#N/A</v>
      </c>
      <c r="AP67" s="4" t="str">
        <f t="shared" si="32"/>
        <v xml:space="preserve"> </v>
      </c>
      <c r="AQ67" s="387"/>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9"/>
      <c r="CB67" s="221"/>
    </row>
    <row r="68" spans="1:80" s="1" customFormat="1" ht="13.5" customHeight="1">
      <c r="A68" s="395">
        <v>51</v>
      </c>
      <c r="B68" s="52"/>
      <c r="C68" s="52"/>
      <c r="D68" s="52"/>
      <c r="E68" s="52"/>
      <c r="F68" s="52"/>
      <c r="G68" s="389"/>
      <c r="H68" s="52"/>
      <c r="I68" s="52"/>
      <c r="J68" s="53"/>
      <c r="K68" s="52"/>
      <c r="L68" s="51"/>
      <c r="M68" s="52"/>
      <c r="N68" s="53"/>
      <c r="O68" s="53"/>
      <c r="P68" s="31" t="str">
        <f t="shared" si="13"/>
        <v/>
      </c>
      <c r="Q68" s="31" t="str">
        <f t="shared" si="14"/>
        <v/>
      </c>
      <c r="R68" s="32" t="str">
        <f t="shared" si="15"/>
        <v/>
      </c>
      <c r="S68" s="396" t="str">
        <f t="shared" si="16"/>
        <v/>
      </c>
      <c r="T68" s="33" t="str">
        <f t="shared" si="17"/>
        <v/>
      </c>
      <c r="U68" s="33" t="str">
        <f t="shared" si="18"/>
        <v/>
      </c>
      <c r="V68" s="33" t="str">
        <f t="shared" si="19"/>
        <v/>
      </c>
      <c r="W68" s="51"/>
      <c r="X68" s="331"/>
      <c r="Y68" s="473"/>
      <c r="Z68" s="384"/>
      <c r="AA68" s="385"/>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86"/>
      <c r="AM68" s="3" t="str">
        <f t="shared" si="29"/>
        <v/>
      </c>
      <c r="AN68" s="3" t="str">
        <f t="shared" si="30"/>
        <v/>
      </c>
      <c r="AO68" s="3" t="e">
        <f t="shared" si="31"/>
        <v>#N/A</v>
      </c>
      <c r="AP68" s="4" t="str">
        <f t="shared" si="32"/>
        <v xml:space="preserve"> </v>
      </c>
      <c r="AQ68" s="387"/>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9"/>
      <c r="CB68" s="221"/>
    </row>
    <row r="69" spans="1:80" s="1" customFormat="1" ht="13.5" customHeight="1">
      <c r="A69" s="395">
        <v>52</v>
      </c>
      <c r="B69" s="52"/>
      <c r="C69" s="52"/>
      <c r="D69" s="52"/>
      <c r="E69" s="52"/>
      <c r="F69" s="52"/>
      <c r="G69" s="389"/>
      <c r="H69" s="52"/>
      <c r="I69" s="52"/>
      <c r="J69" s="53"/>
      <c r="K69" s="52"/>
      <c r="L69" s="51"/>
      <c r="M69" s="52"/>
      <c r="N69" s="53"/>
      <c r="O69" s="53"/>
      <c r="P69" s="31" t="str">
        <f t="shared" si="13"/>
        <v/>
      </c>
      <c r="Q69" s="31" t="str">
        <f t="shared" si="14"/>
        <v/>
      </c>
      <c r="R69" s="32" t="str">
        <f t="shared" si="15"/>
        <v/>
      </c>
      <c r="S69" s="396" t="str">
        <f t="shared" si="16"/>
        <v/>
      </c>
      <c r="T69" s="33" t="str">
        <f t="shared" si="17"/>
        <v/>
      </c>
      <c r="U69" s="33" t="str">
        <f t="shared" si="18"/>
        <v/>
      </c>
      <c r="V69" s="33" t="str">
        <f t="shared" si="19"/>
        <v/>
      </c>
      <c r="W69" s="51"/>
      <c r="X69" s="331"/>
      <c r="Y69" s="473"/>
      <c r="Z69" s="384"/>
      <c r="AA69" s="385"/>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86"/>
      <c r="AM69" s="3" t="str">
        <f t="shared" si="29"/>
        <v/>
      </c>
      <c r="AN69" s="3" t="str">
        <f t="shared" si="30"/>
        <v/>
      </c>
      <c r="AO69" s="3" t="e">
        <f t="shared" si="31"/>
        <v>#N/A</v>
      </c>
      <c r="AP69" s="4" t="str">
        <f t="shared" si="32"/>
        <v xml:space="preserve"> </v>
      </c>
      <c r="AQ69" s="387"/>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9"/>
      <c r="CB69" s="221"/>
    </row>
    <row r="70" spans="1:80" s="1" customFormat="1" ht="13.5" customHeight="1">
      <c r="A70" s="395">
        <v>53</v>
      </c>
      <c r="B70" s="52"/>
      <c r="C70" s="52"/>
      <c r="D70" s="52"/>
      <c r="E70" s="52"/>
      <c r="F70" s="52"/>
      <c r="G70" s="389"/>
      <c r="H70" s="52"/>
      <c r="I70" s="52"/>
      <c r="J70" s="53"/>
      <c r="K70" s="52"/>
      <c r="L70" s="51"/>
      <c r="M70" s="52"/>
      <c r="N70" s="53"/>
      <c r="O70" s="53"/>
      <c r="P70" s="31" t="str">
        <f t="shared" si="13"/>
        <v/>
      </c>
      <c r="Q70" s="31" t="str">
        <f t="shared" si="14"/>
        <v/>
      </c>
      <c r="R70" s="32" t="str">
        <f t="shared" si="15"/>
        <v/>
      </c>
      <c r="S70" s="396" t="str">
        <f t="shared" si="16"/>
        <v/>
      </c>
      <c r="T70" s="33" t="str">
        <f t="shared" si="17"/>
        <v/>
      </c>
      <c r="U70" s="33" t="str">
        <f t="shared" si="18"/>
        <v/>
      </c>
      <c r="V70" s="33" t="str">
        <f t="shared" si="19"/>
        <v/>
      </c>
      <c r="W70" s="51"/>
      <c r="X70" s="331"/>
      <c r="Y70" s="473"/>
      <c r="Z70" s="384"/>
      <c r="AA70" s="385"/>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86"/>
      <c r="AM70" s="3" t="str">
        <f t="shared" si="29"/>
        <v/>
      </c>
      <c r="AN70" s="3" t="str">
        <f t="shared" si="30"/>
        <v/>
      </c>
      <c r="AO70" s="3" t="e">
        <f t="shared" si="31"/>
        <v>#N/A</v>
      </c>
      <c r="AP70" s="4" t="str">
        <f t="shared" si="32"/>
        <v xml:space="preserve"> </v>
      </c>
      <c r="AQ70" s="387"/>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9"/>
      <c r="CB70" s="221"/>
    </row>
    <row r="71" spans="1:80" s="1" customFormat="1" ht="13.5" customHeight="1">
      <c r="A71" s="395">
        <v>54</v>
      </c>
      <c r="B71" s="52"/>
      <c r="C71" s="52"/>
      <c r="D71" s="52"/>
      <c r="E71" s="52"/>
      <c r="F71" s="52"/>
      <c r="G71" s="389"/>
      <c r="H71" s="52"/>
      <c r="I71" s="52"/>
      <c r="J71" s="53"/>
      <c r="K71" s="52"/>
      <c r="L71" s="51"/>
      <c r="M71" s="52"/>
      <c r="N71" s="53"/>
      <c r="O71" s="53"/>
      <c r="P71" s="31" t="str">
        <f t="shared" si="13"/>
        <v/>
      </c>
      <c r="Q71" s="31" t="str">
        <f t="shared" si="14"/>
        <v/>
      </c>
      <c r="R71" s="32" t="str">
        <f t="shared" si="15"/>
        <v/>
      </c>
      <c r="S71" s="396" t="str">
        <f t="shared" si="16"/>
        <v/>
      </c>
      <c r="T71" s="33" t="str">
        <f t="shared" si="17"/>
        <v/>
      </c>
      <c r="U71" s="33" t="str">
        <f t="shared" si="18"/>
        <v/>
      </c>
      <c r="V71" s="33" t="str">
        <f t="shared" si="19"/>
        <v/>
      </c>
      <c r="W71" s="51"/>
      <c r="X71" s="331"/>
      <c r="Y71" s="473"/>
      <c r="Z71" s="384"/>
      <c r="AA71" s="385"/>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86"/>
      <c r="AM71" s="3" t="str">
        <f t="shared" si="29"/>
        <v/>
      </c>
      <c r="AN71" s="3" t="str">
        <f t="shared" si="30"/>
        <v/>
      </c>
      <c r="AO71" s="3" t="e">
        <f t="shared" si="31"/>
        <v>#N/A</v>
      </c>
      <c r="AP71" s="4" t="str">
        <f t="shared" si="32"/>
        <v xml:space="preserve"> </v>
      </c>
      <c r="AQ71" s="387"/>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9"/>
      <c r="CB71" s="221"/>
    </row>
    <row r="72" spans="1:80" s="1" customFormat="1" ht="13.5" customHeight="1">
      <c r="A72" s="395">
        <v>55</v>
      </c>
      <c r="B72" s="52"/>
      <c r="C72" s="52"/>
      <c r="D72" s="52"/>
      <c r="E72" s="52"/>
      <c r="F72" s="52"/>
      <c r="G72" s="389"/>
      <c r="H72" s="52"/>
      <c r="I72" s="52"/>
      <c r="J72" s="53"/>
      <c r="K72" s="52"/>
      <c r="L72" s="51"/>
      <c r="M72" s="52"/>
      <c r="N72" s="53"/>
      <c r="O72" s="53"/>
      <c r="P72" s="31" t="str">
        <f t="shared" si="13"/>
        <v/>
      </c>
      <c r="Q72" s="31" t="str">
        <f t="shared" si="14"/>
        <v/>
      </c>
      <c r="R72" s="32" t="str">
        <f t="shared" si="15"/>
        <v/>
      </c>
      <c r="S72" s="396" t="str">
        <f t="shared" si="16"/>
        <v/>
      </c>
      <c r="T72" s="33" t="str">
        <f t="shared" si="17"/>
        <v/>
      </c>
      <c r="U72" s="33" t="str">
        <f t="shared" si="18"/>
        <v/>
      </c>
      <c r="V72" s="33" t="str">
        <f t="shared" si="19"/>
        <v/>
      </c>
      <c r="W72" s="51"/>
      <c r="X72" s="331"/>
      <c r="Y72" s="473"/>
      <c r="Z72" s="384"/>
      <c r="AA72" s="385"/>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86"/>
      <c r="AM72" s="3" t="str">
        <f t="shared" si="29"/>
        <v/>
      </c>
      <c r="AN72" s="3" t="str">
        <f t="shared" si="30"/>
        <v/>
      </c>
      <c r="AO72" s="3" t="e">
        <f t="shared" si="31"/>
        <v>#N/A</v>
      </c>
      <c r="AP72" s="4" t="str">
        <f t="shared" si="32"/>
        <v xml:space="preserve"> </v>
      </c>
      <c r="AQ72" s="387"/>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9"/>
      <c r="CB72" s="221"/>
    </row>
    <row r="73" spans="1:80" s="1" customFormat="1" ht="13.5" customHeight="1">
      <c r="A73" s="395">
        <v>56</v>
      </c>
      <c r="B73" s="52"/>
      <c r="C73" s="52"/>
      <c r="D73" s="52"/>
      <c r="E73" s="52"/>
      <c r="F73" s="52"/>
      <c r="G73" s="389"/>
      <c r="H73" s="52"/>
      <c r="I73" s="52"/>
      <c r="J73" s="53"/>
      <c r="K73" s="52"/>
      <c r="L73" s="51"/>
      <c r="M73" s="52"/>
      <c r="N73" s="53"/>
      <c r="O73" s="53"/>
      <c r="P73" s="31" t="str">
        <f t="shared" si="13"/>
        <v/>
      </c>
      <c r="Q73" s="31" t="str">
        <f t="shared" si="14"/>
        <v/>
      </c>
      <c r="R73" s="32" t="str">
        <f t="shared" si="15"/>
        <v/>
      </c>
      <c r="S73" s="396" t="str">
        <f t="shared" si="16"/>
        <v/>
      </c>
      <c r="T73" s="33" t="str">
        <f t="shared" si="17"/>
        <v/>
      </c>
      <c r="U73" s="33" t="str">
        <f t="shared" si="18"/>
        <v/>
      </c>
      <c r="V73" s="33" t="str">
        <f t="shared" si="19"/>
        <v/>
      </c>
      <c r="W73" s="51"/>
      <c r="X73" s="331"/>
      <c r="Y73" s="473"/>
      <c r="Z73" s="384"/>
      <c r="AA73" s="385"/>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86"/>
      <c r="AM73" s="3" t="str">
        <f t="shared" si="29"/>
        <v/>
      </c>
      <c r="AN73" s="3" t="str">
        <f t="shared" si="30"/>
        <v/>
      </c>
      <c r="AO73" s="3" t="e">
        <f t="shared" si="31"/>
        <v>#N/A</v>
      </c>
      <c r="AP73" s="4" t="str">
        <f t="shared" si="32"/>
        <v xml:space="preserve"> </v>
      </c>
      <c r="AQ73" s="387"/>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9"/>
      <c r="CB73" s="221"/>
    </row>
    <row r="74" spans="1:80" s="1" customFormat="1" ht="13.5" customHeight="1">
      <c r="A74" s="395">
        <v>57</v>
      </c>
      <c r="B74" s="52"/>
      <c r="C74" s="52"/>
      <c r="D74" s="52"/>
      <c r="E74" s="52"/>
      <c r="F74" s="52"/>
      <c r="G74" s="389"/>
      <c r="H74" s="52"/>
      <c r="I74" s="52"/>
      <c r="J74" s="53"/>
      <c r="K74" s="52"/>
      <c r="L74" s="51"/>
      <c r="M74" s="52"/>
      <c r="N74" s="53"/>
      <c r="O74" s="53"/>
      <c r="P74" s="31" t="str">
        <f t="shared" si="13"/>
        <v/>
      </c>
      <c r="Q74" s="31" t="str">
        <f t="shared" si="14"/>
        <v/>
      </c>
      <c r="R74" s="32" t="str">
        <f t="shared" si="15"/>
        <v/>
      </c>
      <c r="S74" s="396" t="str">
        <f t="shared" si="16"/>
        <v/>
      </c>
      <c r="T74" s="33" t="str">
        <f t="shared" si="17"/>
        <v/>
      </c>
      <c r="U74" s="33" t="str">
        <f t="shared" si="18"/>
        <v/>
      </c>
      <c r="V74" s="33" t="str">
        <f t="shared" si="19"/>
        <v/>
      </c>
      <c r="W74" s="51"/>
      <c r="X74" s="331"/>
      <c r="Y74" s="473"/>
      <c r="Z74" s="384"/>
      <c r="AA74" s="385"/>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86"/>
      <c r="AM74" s="3" t="str">
        <f t="shared" si="29"/>
        <v/>
      </c>
      <c r="AN74" s="3" t="str">
        <f t="shared" si="30"/>
        <v/>
      </c>
      <c r="AO74" s="3" t="e">
        <f t="shared" si="31"/>
        <v>#N/A</v>
      </c>
      <c r="AP74" s="4" t="str">
        <f t="shared" si="32"/>
        <v xml:space="preserve"> </v>
      </c>
      <c r="AQ74" s="387"/>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9"/>
      <c r="CB74" s="221"/>
    </row>
    <row r="75" spans="1:80" s="1" customFormat="1" ht="13.5" customHeight="1">
      <c r="A75" s="395">
        <v>58</v>
      </c>
      <c r="B75" s="52"/>
      <c r="C75" s="52"/>
      <c r="D75" s="52"/>
      <c r="E75" s="52"/>
      <c r="F75" s="52"/>
      <c r="G75" s="389"/>
      <c r="H75" s="52"/>
      <c r="I75" s="52"/>
      <c r="J75" s="53"/>
      <c r="K75" s="52"/>
      <c r="L75" s="51"/>
      <c r="M75" s="52"/>
      <c r="N75" s="53"/>
      <c r="O75" s="53"/>
      <c r="P75" s="31" t="str">
        <f t="shared" si="13"/>
        <v/>
      </c>
      <c r="Q75" s="31" t="str">
        <f t="shared" si="14"/>
        <v/>
      </c>
      <c r="R75" s="32" t="str">
        <f t="shared" si="15"/>
        <v/>
      </c>
      <c r="S75" s="396" t="str">
        <f t="shared" si="16"/>
        <v/>
      </c>
      <c r="T75" s="33" t="str">
        <f t="shared" si="17"/>
        <v/>
      </c>
      <c r="U75" s="33" t="str">
        <f t="shared" si="18"/>
        <v/>
      </c>
      <c r="V75" s="33" t="str">
        <f t="shared" si="19"/>
        <v/>
      </c>
      <c r="W75" s="51"/>
      <c r="X75" s="331"/>
      <c r="Y75" s="473"/>
      <c r="Z75" s="384"/>
      <c r="AA75" s="385"/>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86"/>
      <c r="AM75" s="3" t="str">
        <f t="shared" si="29"/>
        <v/>
      </c>
      <c r="AN75" s="3" t="str">
        <f t="shared" si="30"/>
        <v/>
      </c>
      <c r="AO75" s="3" t="e">
        <f t="shared" si="31"/>
        <v>#N/A</v>
      </c>
      <c r="AP75" s="4" t="str">
        <f t="shared" si="32"/>
        <v xml:space="preserve"> </v>
      </c>
      <c r="AQ75" s="387"/>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9"/>
      <c r="CB75" s="221"/>
    </row>
    <row r="76" spans="1:80" s="1" customFormat="1" ht="13.5" customHeight="1">
      <c r="A76" s="395">
        <v>59</v>
      </c>
      <c r="B76" s="52"/>
      <c r="C76" s="52"/>
      <c r="D76" s="52"/>
      <c r="E76" s="52"/>
      <c r="F76" s="52"/>
      <c r="G76" s="389"/>
      <c r="H76" s="52"/>
      <c r="I76" s="52"/>
      <c r="J76" s="53"/>
      <c r="K76" s="52"/>
      <c r="L76" s="51"/>
      <c r="M76" s="52"/>
      <c r="N76" s="53"/>
      <c r="O76" s="53"/>
      <c r="P76" s="31" t="str">
        <f t="shared" si="13"/>
        <v/>
      </c>
      <c r="Q76" s="31" t="str">
        <f t="shared" si="14"/>
        <v/>
      </c>
      <c r="R76" s="32" t="str">
        <f t="shared" si="15"/>
        <v/>
      </c>
      <c r="S76" s="396" t="str">
        <f t="shared" si="16"/>
        <v/>
      </c>
      <c r="T76" s="33" t="str">
        <f t="shared" si="17"/>
        <v/>
      </c>
      <c r="U76" s="33" t="str">
        <f t="shared" si="18"/>
        <v/>
      </c>
      <c r="V76" s="33" t="str">
        <f t="shared" si="19"/>
        <v/>
      </c>
      <c r="W76" s="51"/>
      <c r="X76" s="331"/>
      <c r="Y76" s="473"/>
      <c r="Z76" s="384"/>
      <c r="AA76" s="385"/>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86"/>
      <c r="AM76" s="3" t="str">
        <f t="shared" si="29"/>
        <v/>
      </c>
      <c r="AN76" s="3" t="str">
        <f t="shared" si="30"/>
        <v/>
      </c>
      <c r="AO76" s="3" t="e">
        <f t="shared" si="31"/>
        <v>#N/A</v>
      </c>
      <c r="AP76" s="4" t="str">
        <f t="shared" si="32"/>
        <v xml:space="preserve"> </v>
      </c>
      <c r="AQ76" s="387"/>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9"/>
      <c r="CB76" s="221"/>
    </row>
    <row r="77" spans="1:80" s="1" customFormat="1" ht="13.5" customHeight="1">
      <c r="A77" s="395">
        <v>60</v>
      </c>
      <c r="B77" s="52"/>
      <c r="C77" s="52"/>
      <c r="D77" s="52"/>
      <c r="E77" s="52"/>
      <c r="F77" s="52"/>
      <c r="G77" s="389"/>
      <c r="H77" s="52"/>
      <c r="I77" s="52"/>
      <c r="J77" s="53"/>
      <c r="K77" s="52"/>
      <c r="L77" s="51"/>
      <c r="M77" s="52"/>
      <c r="N77" s="53"/>
      <c r="O77" s="53"/>
      <c r="P77" s="31" t="str">
        <f t="shared" si="13"/>
        <v/>
      </c>
      <c r="Q77" s="31" t="str">
        <f t="shared" si="14"/>
        <v/>
      </c>
      <c r="R77" s="32" t="str">
        <f t="shared" si="15"/>
        <v/>
      </c>
      <c r="S77" s="396" t="str">
        <f t="shared" si="16"/>
        <v/>
      </c>
      <c r="T77" s="33" t="str">
        <f t="shared" si="17"/>
        <v/>
      </c>
      <c r="U77" s="33" t="str">
        <f t="shared" si="18"/>
        <v/>
      </c>
      <c r="V77" s="33" t="str">
        <f t="shared" si="19"/>
        <v/>
      </c>
      <c r="W77" s="51"/>
      <c r="X77" s="331"/>
      <c r="Y77" s="473"/>
      <c r="Z77" s="384"/>
      <c r="AA77" s="385"/>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86"/>
      <c r="AM77" s="3" t="str">
        <f t="shared" si="29"/>
        <v/>
      </c>
      <c r="AN77" s="3" t="str">
        <f t="shared" si="30"/>
        <v/>
      </c>
      <c r="AO77" s="3" t="e">
        <f t="shared" si="31"/>
        <v>#N/A</v>
      </c>
      <c r="AP77" s="4" t="str">
        <f t="shared" si="32"/>
        <v xml:space="preserve"> </v>
      </c>
      <c r="AQ77" s="387"/>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9"/>
      <c r="CB77" s="221"/>
    </row>
    <row r="78" spans="1:80" s="1" customFormat="1" ht="13.5" customHeight="1">
      <c r="A78" s="395">
        <v>61</v>
      </c>
      <c r="B78" s="52"/>
      <c r="C78" s="52"/>
      <c r="D78" s="52"/>
      <c r="E78" s="52"/>
      <c r="F78" s="52"/>
      <c r="G78" s="389"/>
      <c r="H78" s="52"/>
      <c r="I78" s="52"/>
      <c r="J78" s="53"/>
      <c r="K78" s="52"/>
      <c r="L78" s="51"/>
      <c r="M78" s="52"/>
      <c r="N78" s="53"/>
      <c r="O78" s="53"/>
      <c r="P78" s="31" t="str">
        <f t="shared" si="13"/>
        <v/>
      </c>
      <c r="Q78" s="31" t="str">
        <f t="shared" si="14"/>
        <v/>
      </c>
      <c r="R78" s="32" t="str">
        <f t="shared" si="15"/>
        <v/>
      </c>
      <c r="S78" s="396" t="str">
        <f t="shared" si="16"/>
        <v/>
      </c>
      <c r="T78" s="33" t="str">
        <f t="shared" si="17"/>
        <v/>
      </c>
      <c r="U78" s="33" t="str">
        <f t="shared" si="18"/>
        <v/>
      </c>
      <c r="V78" s="33" t="str">
        <f t="shared" si="19"/>
        <v/>
      </c>
      <c r="W78" s="51"/>
      <c r="X78" s="331"/>
      <c r="Y78" s="473"/>
      <c r="Z78" s="384"/>
      <c r="AA78" s="385"/>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86"/>
      <c r="AM78" s="3" t="str">
        <f t="shared" si="29"/>
        <v/>
      </c>
      <c r="AN78" s="3" t="str">
        <f t="shared" si="30"/>
        <v/>
      </c>
      <c r="AO78" s="3" t="e">
        <f t="shared" si="31"/>
        <v>#N/A</v>
      </c>
      <c r="AP78" s="4" t="str">
        <f t="shared" si="32"/>
        <v xml:space="preserve"> </v>
      </c>
      <c r="AQ78" s="387"/>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9"/>
      <c r="CB78" s="221"/>
    </row>
    <row r="79" spans="1:80" s="1" customFormat="1" ht="13.5" customHeight="1">
      <c r="A79" s="395">
        <v>62</v>
      </c>
      <c r="B79" s="52"/>
      <c r="C79" s="52"/>
      <c r="D79" s="52"/>
      <c r="E79" s="52"/>
      <c r="F79" s="52"/>
      <c r="G79" s="389"/>
      <c r="H79" s="52"/>
      <c r="I79" s="52"/>
      <c r="J79" s="53"/>
      <c r="K79" s="52"/>
      <c r="L79" s="51"/>
      <c r="M79" s="52"/>
      <c r="N79" s="53"/>
      <c r="O79" s="53"/>
      <c r="P79" s="31" t="str">
        <f t="shared" si="13"/>
        <v/>
      </c>
      <c r="Q79" s="31" t="str">
        <f t="shared" si="14"/>
        <v/>
      </c>
      <c r="R79" s="32" t="str">
        <f t="shared" si="15"/>
        <v/>
      </c>
      <c r="S79" s="396" t="str">
        <f t="shared" si="16"/>
        <v/>
      </c>
      <c r="T79" s="33" t="str">
        <f t="shared" si="17"/>
        <v/>
      </c>
      <c r="U79" s="33" t="str">
        <f t="shared" si="18"/>
        <v/>
      </c>
      <c r="V79" s="33" t="str">
        <f t="shared" si="19"/>
        <v/>
      </c>
      <c r="W79" s="51"/>
      <c r="X79" s="331"/>
      <c r="Y79" s="473"/>
      <c r="Z79" s="384"/>
      <c r="AA79" s="385"/>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86"/>
      <c r="AM79" s="3" t="str">
        <f t="shared" si="29"/>
        <v/>
      </c>
      <c r="AN79" s="3" t="str">
        <f t="shared" si="30"/>
        <v/>
      </c>
      <c r="AO79" s="3" t="e">
        <f t="shared" si="31"/>
        <v>#N/A</v>
      </c>
      <c r="AP79" s="4" t="str">
        <f t="shared" si="32"/>
        <v xml:space="preserve"> </v>
      </c>
      <c r="AQ79" s="387"/>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9"/>
      <c r="CB79" s="221"/>
    </row>
    <row r="80" spans="1:80" s="1" customFormat="1" ht="13.5" customHeight="1">
      <c r="A80" s="395">
        <v>63</v>
      </c>
      <c r="B80" s="52"/>
      <c r="C80" s="52"/>
      <c r="D80" s="52"/>
      <c r="E80" s="52"/>
      <c r="F80" s="52"/>
      <c r="G80" s="389"/>
      <c r="H80" s="52"/>
      <c r="I80" s="52"/>
      <c r="J80" s="53"/>
      <c r="K80" s="52"/>
      <c r="L80" s="51"/>
      <c r="M80" s="52"/>
      <c r="N80" s="53"/>
      <c r="O80" s="53"/>
      <c r="P80" s="31" t="str">
        <f t="shared" si="13"/>
        <v/>
      </c>
      <c r="Q80" s="31" t="str">
        <f t="shared" si="14"/>
        <v/>
      </c>
      <c r="R80" s="32" t="str">
        <f t="shared" si="15"/>
        <v/>
      </c>
      <c r="S80" s="396" t="str">
        <f t="shared" si="16"/>
        <v/>
      </c>
      <c r="T80" s="33" t="str">
        <f t="shared" si="17"/>
        <v/>
      </c>
      <c r="U80" s="33" t="str">
        <f t="shared" si="18"/>
        <v/>
      </c>
      <c r="V80" s="33" t="str">
        <f t="shared" si="19"/>
        <v/>
      </c>
      <c r="W80" s="51"/>
      <c r="X80" s="331"/>
      <c r="Y80" s="473"/>
      <c r="Z80" s="384"/>
      <c r="AA80" s="385"/>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86"/>
      <c r="AM80" s="3" t="str">
        <f t="shared" si="29"/>
        <v/>
      </c>
      <c r="AN80" s="3" t="str">
        <f t="shared" si="30"/>
        <v/>
      </c>
      <c r="AO80" s="3" t="e">
        <f t="shared" si="31"/>
        <v>#N/A</v>
      </c>
      <c r="AP80" s="4" t="str">
        <f t="shared" si="32"/>
        <v xml:space="preserve"> </v>
      </c>
      <c r="AQ80" s="387"/>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9"/>
      <c r="CB80" s="221"/>
    </row>
    <row r="81" spans="1:80" s="1" customFormat="1" ht="13.5" customHeight="1">
      <c r="A81" s="395">
        <v>64</v>
      </c>
      <c r="B81" s="52"/>
      <c r="C81" s="52"/>
      <c r="D81" s="52"/>
      <c r="E81" s="52"/>
      <c r="F81" s="52"/>
      <c r="G81" s="389"/>
      <c r="H81" s="52"/>
      <c r="I81" s="52"/>
      <c r="J81" s="53"/>
      <c r="K81" s="52"/>
      <c r="L81" s="51"/>
      <c r="M81" s="52"/>
      <c r="N81" s="53"/>
      <c r="O81" s="53"/>
      <c r="P81" s="31" t="str">
        <f t="shared" si="13"/>
        <v/>
      </c>
      <c r="Q81" s="31" t="str">
        <f t="shared" si="14"/>
        <v/>
      </c>
      <c r="R81" s="32" t="str">
        <f t="shared" si="15"/>
        <v/>
      </c>
      <c r="S81" s="396" t="str">
        <f t="shared" si="16"/>
        <v/>
      </c>
      <c r="T81" s="33" t="str">
        <f t="shared" si="17"/>
        <v/>
      </c>
      <c r="U81" s="33" t="str">
        <f t="shared" si="18"/>
        <v/>
      </c>
      <c r="V81" s="33" t="str">
        <f t="shared" si="19"/>
        <v/>
      </c>
      <c r="W81" s="51"/>
      <c r="X81" s="331"/>
      <c r="Y81" s="473"/>
      <c r="Z81" s="384"/>
      <c r="AA81" s="385"/>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86"/>
      <c r="AM81" s="3" t="str">
        <f t="shared" si="29"/>
        <v/>
      </c>
      <c r="AN81" s="3" t="str">
        <f t="shared" si="30"/>
        <v/>
      </c>
      <c r="AO81" s="3" t="e">
        <f t="shared" si="31"/>
        <v>#N/A</v>
      </c>
      <c r="AP81" s="4" t="str">
        <f t="shared" si="32"/>
        <v xml:space="preserve"> </v>
      </c>
      <c r="AQ81" s="387"/>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9"/>
      <c r="CB81" s="221"/>
    </row>
    <row r="82" spans="1:80" s="1" customFormat="1" ht="13.5" customHeight="1">
      <c r="A82" s="395">
        <v>65</v>
      </c>
      <c r="B82" s="52"/>
      <c r="C82" s="52"/>
      <c r="D82" s="52"/>
      <c r="E82" s="52"/>
      <c r="F82" s="52"/>
      <c r="G82" s="389"/>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396"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31"/>
      <c r="Y82" s="473"/>
      <c r="Z82" s="384"/>
      <c r="AA82" s="385"/>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86"/>
      <c r="AM82" s="3" t="str">
        <f t="shared" si="29"/>
        <v/>
      </c>
      <c r="AN82" s="3" t="str">
        <f t="shared" si="30"/>
        <v/>
      </c>
      <c r="AO82" s="3" t="e">
        <f t="shared" si="31"/>
        <v>#N/A</v>
      </c>
      <c r="AP82" s="4" t="str">
        <f t="shared" si="32"/>
        <v xml:space="preserve"> </v>
      </c>
      <c r="AQ82" s="387"/>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9"/>
      <c r="CB82" s="221"/>
    </row>
    <row r="83" spans="1:80" s="1" customFormat="1" ht="13.5" customHeight="1">
      <c r="A83" s="395">
        <v>66</v>
      </c>
      <c r="B83" s="52"/>
      <c r="C83" s="52"/>
      <c r="D83" s="52"/>
      <c r="E83" s="52"/>
      <c r="F83" s="52"/>
      <c r="G83" s="389"/>
      <c r="H83" s="52"/>
      <c r="I83" s="52"/>
      <c r="J83" s="53"/>
      <c r="K83" s="52"/>
      <c r="L83" s="51"/>
      <c r="M83" s="52"/>
      <c r="N83" s="53"/>
      <c r="O83" s="53"/>
      <c r="P83" s="31" t="str">
        <f t="shared" si="52"/>
        <v/>
      </c>
      <c r="Q83" s="31" t="str">
        <f t="shared" si="53"/>
        <v/>
      </c>
      <c r="R83" s="32" t="str">
        <f t="shared" si="54"/>
        <v/>
      </c>
      <c r="S83" s="396" t="str">
        <f t="shared" ref="S83:S146" si="61">IF(OR(N83="",O83=""),"",IF(O83=0,"－",N83/O83))</f>
        <v/>
      </c>
      <c r="T83" s="33" t="str">
        <f t="shared" si="55"/>
        <v/>
      </c>
      <c r="U83" s="33" t="str">
        <f t="shared" si="56"/>
        <v/>
      </c>
      <c r="V83" s="33" t="str">
        <f t="shared" si="57"/>
        <v/>
      </c>
      <c r="W83" s="51"/>
      <c r="X83" s="331"/>
      <c r="Y83" s="473"/>
      <c r="Z83" s="384"/>
      <c r="AA83" s="385"/>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86"/>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387"/>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IF(AND(X83=1,W83&lt;&gt;"",H83&lt;&gt;""),W83,"")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9"/>
      <c r="CB83" s="221"/>
    </row>
    <row r="84" spans="1:80" s="1" customFormat="1" ht="13.5" customHeight="1">
      <c r="A84" s="395">
        <v>67</v>
      </c>
      <c r="B84" s="52"/>
      <c r="C84" s="52"/>
      <c r="D84" s="52"/>
      <c r="E84" s="52"/>
      <c r="F84" s="52"/>
      <c r="G84" s="389"/>
      <c r="H84" s="52"/>
      <c r="I84" s="52"/>
      <c r="J84" s="53"/>
      <c r="K84" s="52"/>
      <c r="L84" s="51"/>
      <c r="M84" s="52"/>
      <c r="N84" s="53"/>
      <c r="O84" s="53"/>
      <c r="P84" s="31" t="str">
        <f t="shared" si="52"/>
        <v/>
      </c>
      <c r="Q84" s="31" t="str">
        <f t="shared" si="53"/>
        <v/>
      </c>
      <c r="R84" s="32" t="str">
        <f t="shared" si="54"/>
        <v/>
      </c>
      <c r="S84" s="396" t="str">
        <f t="shared" si="61"/>
        <v/>
      </c>
      <c r="T84" s="33" t="str">
        <f t="shared" si="55"/>
        <v/>
      </c>
      <c r="U84" s="33" t="str">
        <f t="shared" si="56"/>
        <v/>
      </c>
      <c r="V84" s="33" t="str">
        <f t="shared" si="57"/>
        <v/>
      </c>
      <c r="W84" s="51"/>
      <c r="X84" s="331"/>
      <c r="Y84" s="473"/>
      <c r="Z84" s="384"/>
      <c r="AA84" s="385"/>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86"/>
      <c r="AM84" s="3" t="str">
        <f t="shared" si="71"/>
        <v/>
      </c>
      <c r="AN84" s="3" t="str">
        <f t="shared" si="72"/>
        <v/>
      </c>
      <c r="AO84" s="3" t="e">
        <f t="shared" si="73"/>
        <v>#N/A</v>
      </c>
      <c r="AP84" s="4" t="str">
        <f t="shared" si="74"/>
        <v xml:space="preserve"> </v>
      </c>
      <c r="AQ84" s="387"/>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9"/>
      <c r="CB84" s="221"/>
    </row>
    <row r="85" spans="1:80" s="1" customFormat="1" ht="13.5" customHeight="1">
      <c r="A85" s="395">
        <v>68</v>
      </c>
      <c r="B85" s="52"/>
      <c r="C85" s="52"/>
      <c r="D85" s="52"/>
      <c r="E85" s="52"/>
      <c r="F85" s="52"/>
      <c r="G85" s="389"/>
      <c r="H85" s="52"/>
      <c r="I85" s="52"/>
      <c r="J85" s="53"/>
      <c r="K85" s="52"/>
      <c r="L85" s="51"/>
      <c r="M85" s="52"/>
      <c r="N85" s="53"/>
      <c r="O85" s="53"/>
      <c r="P85" s="31" t="str">
        <f t="shared" si="52"/>
        <v/>
      </c>
      <c r="Q85" s="31" t="str">
        <f t="shared" si="53"/>
        <v/>
      </c>
      <c r="R85" s="32" t="str">
        <f t="shared" si="54"/>
        <v/>
      </c>
      <c r="S85" s="396" t="str">
        <f t="shared" si="61"/>
        <v/>
      </c>
      <c r="T85" s="33" t="str">
        <f t="shared" si="55"/>
        <v/>
      </c>
      <c r="U85" s="33" t="str">
        <f t="shared" si="56"/>
        <v/>
      </c>
      <c r="V85" s="33" t="str">
        <f t="shared" si="57"/>
        <v/>
      </c>
      <c r="W85" s="51"/>
      <c r="X85" s="331"/>
      <c r="Y85" s="473"/>
      <c r="Z85" s="384"/>
      <c r="AA85" s="385"/>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86"/>
      <c r="AM85" s="3" t="str">
        <f t="shared" si="71"/>
        <v/>
      </c>
      <c r="AN85" s="3" t="str">
        <f t="shared" si="72"/>
        <v/>
      </c>
      <c r="AO85" s="3" t="e">
        <f t="shared" si="73"/>
        <v>#N/A</v>
      </c>
      <c r="AP85" s="4" t="str">
        <f t="shared" si="74"/>
        <v xml:space="preserve"> </v>
      </c>
      <c r="AQ85" s="387"/>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9"/>
      <c r="CB85" s="221"/>
    </row>
    <row r="86" spans="1:80" s="1" customFormat="1" ht="13.5" customHeight="1">
      <c r="A86" s="395">
        <v>69</v>
      </c>
      <c r="B86" s="52"/>
      <c r="C86" s="52"/>
      <c r="D86" s="52"/>
      <c r="E86" s="52"/>
      <c r="F86" s="52"/>
      <c r="G86" s="389"/>
      <c r="H86" s="52"/>
      <c r="I86" s="52"/>
      <c r="J86" s="53"/>
      <c r="K86" s="52"/>
      <c r="L86" s="51"/>
      <c r="M86" s="52"/>
      <c r="N86" s="53"/>
      <c r="O86" s="53"/>
      <c r="P86" s="31" t="str">
        <f t="shared" si="52"/>
        <v/>
      </c>
      <c r="Q86" s="31" t="str">
        <f t="shared" si="53"/>
        <v/>
      </c>
      <c r="R86" s="32" t="str">
        <f t="shared" si="54"/>
        <v/>
      </c>
      <c r="S86" s="396" t="str">
        <f t="shared" si="61"/>
        <v/>
      </c>
      <c r="T86" s="33" t="str">
        <f t="shared" si="55"/>
        <v/>
      </c>
      <c r="U86" s="33" t="str">
        <f t="shared" si="56"/>
        <v/>
      </c>
      <c r="V86" s="33" t="str">
        <f t="shared" si="57"/>
        <v/>
      </c>
      <c r="W86" s="51"/>
      <c r="X86" s="331"/>
      <c r="Y86" s="473"/>
      <c r="Z86" s="384"/>
      <c r="AA86" s="385"/>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86"/>
      <c r="AM86" s="3" t="str">
        <f t="shared" si="71"/>
        <v/>
      </c>
      <c r="AN86" s="3" t="str">
        <f t="shared" si="72"/>
        <v/>
      </c>
      <c r="AO86" s="3" t="e">
        <f t="shared" si="73"/>
        <v>#N/A</v>
      </c>
      <c r="AP86" s="4" t="str">
        <f t="shared" si="74"/>
        <v xml:space="preserve"> </v>
      </c>
      <c r="AQ86" s="387"/>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9"/>
      <c r="CB86" s="221"/>
    </row>
    <row r="87" spans="1:80" s="1" customFormat="1" ht="13.5" customHeight="1">
      <c r="A87" s="395">
        <v>70</v>
      </c>
      <c r="B87" s="52"/>
      <c r="C87" s="52"/>
      <c r="D87" s="52"/>
      <c r="E87" s="52"/>
      <c r="F87" s="52"/>
      <c r="G87" s="389"/>
      <c r="H87" s="52"/>
      <c r="I87" s="52"/>
      <c r="J87" s="53"/>
      <c r="K87" s="52"/>
      <c r="L87" s="51"/>
      <c r="M87" s="52"/>
      <c r="N87" s="53"/>
      <c r="O87" s="53"/>
      <c r="P87" s="31" t="str">
        <f t="shared" si="52"/>
        <v/>
      </c>
      <c r="Q87" s="31" t="str">
        <f t="shared" si="53"/>
        <v/>
      </c>
      <c r="R87" s="32" t="str">
        <f t="shared" si="54"/>
        <v/>
      </c>
      <c r="S87" s="396" t="str">
        <f t="shared" si="61"/>
        <v/>
      </c>
      <c r="T87" s="33" t="str">
        <f t="shared" si="55"/>
        <v/>
      </c>
      <c r="U87" s="33" t="str">
        <f t="shared" si="56"/>
        <v/>
      </c>
      <c r="V87" s="33" t="str">
        <f t="shared" si="57"/>
        <v/>
      </c>
      <c r="W87" s="51"/>
      <c r="X87" s="331"/>
      <c r="Y87" s="473"/>
      <c r="Z87" s="384"/>
      <c r="AA87" s="385"/>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86"/>
      <c r="AM87" s="3" t="str">
        <f t="shared" si="71"/>
        <v/>
      </c>
      <c r="AN87" s="3" t="str">
        <f t="shared" si="72"/>
        <v/>
      </c>
      <c r="AO87" s="3" t="e">
        <f t="shared" si="73"/>
        <v>#N/A</v>
      </c>
      <c r="AP87" s="4" t="str">
        <f t="shared" si="74"/>
        <v xml:space="preserve"> </v>
      </c>
      <c r="AQ87" s="387"/>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9"/>
      <c r="CB87" s="221"/>
    </row>
    <row r="88" spans="1:80" s="1" customFormat="1" ht="13.5" customHeight="1">
      <c r="A88" s="395">
        <v>71</v>
      </c>
      <c r="B88" s="52"/>
      <c r="C88" s="52"/>
      <c r="D88" s="52"/>
      <c r="E88" s="52"/>
      <c r="F88" s="52"/>
      <c r="G88" s="389"/>
      <c r="H88" s="52"/>
      <c r="I88" s="52"/>
      <c r="J88" s="53"/>
      <c r="K88" s="52"/>
      <c r="L88" s="51"/>
      <c r="M88" s="52"/>
      <c r="N88" s="53"/>
      <c r="O88" s="53"/>
      <c r="P88" s="31" t="str">
        <f t="shared" si="52"/>
        <v/>
      </c>
      <c r="Q88" s="31" t="str">
        <f t="shared" si="53"/>
        <v/>
      </c>
      <c r="R88" s="32" t="str">
        <f t="shared" si="54"/>
        <v/>
      </c>
      <c r="S88" s="396" t="str">
        <f t="shared" si="61"/>
        <v/>
      </c>
      <c r="T88" s="33" t="str">
        <f t="shared" si="55"/>
        <v/>
      </c>
      <c r="U88" s="33" t="str">
        <f t="shared" si="56"/>
        <v/>
      </c>
      <c r="V88" s="33" t="str">
        <f t="shared" si="57"/>
        <v/>
      </c>
      <c r="W88" s="51"/>
      <c r="X88" s="331"/>
      <c r="Y88" s="473"/>
      <c r="Z88" s="384"/>
      <c r="AA88" s="385"/>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86"/>
      <c r="AM88" s="3" t="str">
        <f t="shared" si="71"/>
        <v/>
      </c>
      <c r="AN88" s="3" t="str">
        <f t="shared" si="72"/>
        <v/>
      </c>
      <c r="AO88" s="3" t="e">
        <f t="shared" si="73"/>
        <v>#N/A</v>
      </c>
      <c r="AP88" s="4" t="str">
        <f t="shared" si="74"/>
        <v xml:space="preserve"> </v>
      </c>
      <c r="AQ88" s="387"/>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9"/>
      <c r="CB88" s="221"/>
    </row>
    <row r="89" spans="1:80" s="1" customFormat="1" ht="13.5" customHeight="1">
      <c r="A89" s="395">
        <v>72</v>
      </c>
      <c r="B89" s="52"/>
      <c r="C89" s="52"/>
      <c r="D89" s="52"/>
      <c r="E89" s="52"/>
      <c r="F89" s="52"/>
      <c r="G89" s="389"/>
      <c r="H89" s="52"/>
      <c r="I89" s="52"/>
      <c r="J89" s="53"/>
      <c r="K89" s="52"/>
      <c r="L89" s="51"/>
      <c r="M89" s="52"/>
      <c r="N89" s="53"/>
      <c r="O89" s="53"/>
      <c r="P89" s="31" t="str">
        <f t="shared" si="52"/>
        <v/>
      </c>
      <c r="Q89" s="31" t="str">
        <f t="shared" si="53"/>
        <v/>
      </c>
      <c r="R89" s="32" t="str">
        <f t="shared" si="54"/>
        <v/>
      </c>
      <c r="S89" s="396" t="str">
        <f t="shared" si="61"/>
        <v/>
      </c>
      <c r="T89" s="33" t="str">
        <f t="shared" si="55"/>
        <v/>
      </c>
      <c r="U89" s="33" t="str">
        <f t="shared" si="56"/>
        <v/>
      </c>
      <c r="V89" s="33" t="str">
        <f t="shared" si="57"/>
        <v/>
      </c>
      <c r="W89" s="51"/>
      <c r="X89" s="331"/>
      <c r="Y89" s="473"/>
      <c r="Z89" s="384"/>
      <c r="AA89" s="385"/>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86"/>
      <c r="AM89" s="3" t="str">
        <f t="shared" si="71"/>
        <v/>
      </c>
      <c r="AN89" s="3" t="str">
        <f t="shared" si="72"/>
        <v/>
      </c>
      <c r="AO89" s="3" t="e">
        <f t="shared" si="73"/>
        <v>#N/A</v>
      </c>
      <c r="AP89" s="4" t="str">
        <f t="shared" si="74"/>
        <v xml:space="preserve"> </v>
      </c>
      <c r="AQ89" s="387"/>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9"/>
      <c r="CB89" s="221"/>
    </row>
    <row r="90" spans="1:80" s="1" customFormat="1" ht="13.5" customHeight="1">
      <c r="A90" s="395">
        <v>73</v>
      </c>
      <c r="B90" s="52"/>
      <c r="C90" s="52"/>
      <c r="D90" s="52"/>
      <c r="E90" s="52"/>
      <c r="F90" s="52"/>
      <c r="G90" s="389"/>
      <c r="H90" s="52"/>
      <c r="I90" s="52"/>
      <c r="J90" s="53"/>
      <c r="K90" s="52"/>
      <c r="L90" s="51"/>
      <c r="M90" s="52"/>
      <c r="N90" s="53"/>
      <c r="O90" s="53"/>
      <c r="P90" s="31" t="str">
        <f t="shared" si="52"/>
        <v/>
      </c>
      <c r="Q90" s="31" t="str">
        <f t="shared" si="53"/>
        <v/>
      </c>
      <c r="R90" s="32" t="str">
        <f t="shared" si="54"/>
        <v/>
      </c>
      <c r="S90" s="396" t="str">
        <f t="shared" si="61"/>
        <v/>
      </c>
      <c r="T90" s="33" t="str">
        <f t="shared" si="55"/>
        <v/>
      </c>
      <c r="U90" s="33" t="str">
        <f t="shared" si="56"/>
        <v/>
      </c>
      <c r="V90" s="33" t="str">
        <f t="shared" si="57"/>
        <v/>
      </c>
      <c r="W90" s="51"/>
      <c r="X90" s="331"/>
      <c r="Y90" s="473"/>
      <c r="Z90" s="384"/>
      <c r="AA90" s="385"/>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86"/>
      <c r="AM90" s="3" t="str">
        <f t="shared" si="71"/>
        <v/>
      </c>
      <c r="AN90" s="3" t="str">
        <f t="shared" si="72"/>
        <v/>
      </c>
      <c r="AO90" s="3" t="e">
        <f t="shared" si="73"/>
        <v>#N/A</v>
      </c>
      <c r="AP90" s="4" t="str">
        <f t="shared" si="74"/>
        <v xml:space="preserve"> </v>
      </c>
      <c r="AQ90" s="387"/>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9"/>
      <c r="CB90" s="221"/>
    </row>
    <row r="91" spans="1:80" s="1" customFormat="1" ht="13.5" customHeight="1">
      <c r="A91" s="395">
        <v>74</v>
      </c>
      <c r="B91" s="52"/>
      <c r="C91" s="52"/>
      <c r="D91" s="52"/>
      <c r="E91" s="52"/>
      <c r="F91" s="52"/>
      <c r="G91" s="389"/>
      <c r="H91" s="52"/>
      <c r="I91" s="52"/>
      <c r="J91" s="53"/>
      <c r="K91" s="52"/>
      <c r="L91" s="51"/>
      <c r="M91" s="52"/>
      <c r="N91" s="53"/>
      <c r="O91" s="53"/>
      <c r="P91" s="31" t="str">
        <f t="shared" si="52"/>
        <v/>
      </c>
      <c r="Q91" s="31" t="str">
        <f t="shared" si="53"/>
        <v/>
      </c>
      <c r="R91" s="32" t="str">
        <f t="shared" si="54"/>
        <v/>
      </c>
      <c r="S91" s="396" t="str">
        <f t="shared" si="61"/>
        <v/>
      </c>
      <c r="T91" s="33" t="str">
        <f t="shared" si="55"/>
        <v/>
      </c>
      <c r="U91" s="33" t="str">
        <f t="shared" si="56"/>
        <v/>
      </c>
      <c r="V91" s="33" t="str">
        <f t="shared" si="57"/>
        <v/>
      </c>
      <c r="W91" s="51"/>
      <c r="X91" s="331"/>
      <c r="Y91" s="473"/>
      <c r="Z91" s="384"/>
      <c r="AA91" s="385"/>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86"/>
      <c r="AM91" s="3" t="str">
        <f t="shared" si="71"/>
        <v/>
      </c>
      <c r="AN91" s="3" t="str">
        <f t="shared" si="72"/>
        <v/>
      </c>
      <c r="AO91" s="3" t="e">
        <f t="shared" si="73"/>
        <v>#N/A</v>
      </c>
      <c r="AP91" s="4" t="str">
        <f t="shared" si="74"/>
        <v xml:space="preserve"> </v>
      </c>
      <c r="AQ91" s="387"/>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9"/>
      <c r="CB91" s="221"/>
    </row>
    <row r="92" spans="1:80" s="1" customFormat="1" ht="13.5" customHeight="1">
      <c r="A92" s="395">
        <v>75</v>
      </c>
      <c r="B92" s="52"/>
      <c r="C92" s="52"/>
      <c r="D92" s="52"/>
      <c r="E92" s="52"/>
      <c r="F92" s="52"/>
      <c r="G92" s="389"/>
      <c r="H92" s="52"/>
      <c r="I92" s="52"/>
      <c r="J92" s="53"/>
      <c r="K92" s="52"/>
      <c r="L92" s="51"/>
      <c r="M92" s="52"/>
      <c r="N92" s="53"/>
      <c r="O92" s="53"/>
      <c r="P92" s="31" t="str">
        <f t="shared" si="52"/>
        <v/>
      </c>
      <c r="Q92" s="31" t="str">
        <f t="shared" si="53"/>
        <v/>
      </c>
      <c r="R92" s="32" t="str">
        <f t="shared" si="54"/>
        <v/>
      </c>
      <c r="S92" s="396" t="str">
        <f t="shared" si="61"/>
        <v/>
      </c>
      <c r="T92" s="33" t="str">
        <f t="shared" si="55"/>
        <v/>
      </c>
      <c r="U92" s="33" t="str">
        <f t="shared" si="56"/>
        <v/>
      </c>
      <c r="V92" s="33" t="str">
        <f t="shared" si="57"/>
        <v/>
      </c>
      <c r="W92" s="51"/>
      <c r="X92" s="331"/>
      <c r="Y92" s="473"/>
      <c r="Z92" s="384"/>
      <c r="AA92" s="385"/>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86"/>
      <c r="AM92" s="3" t="str">
        <f t="shared" si="71"/>
        <v/>
      </c>
      <c r="AN92" s="3" t="str">
        <f t="shared" si="72"/>
        <v/>
      </c>
      <c r="AO92" s="3" t="e">
        <f t="shared" si="73"/>
        <v>#N/A</v>
      </c>
      <c r="AP92" s="4" t="str">
        <f t="shared" si="74"/>
        <v xml:space="preserve"> </v>
      </c>
      <c r="AQ92" s="387"/>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9"/>
      <c r="CB92" s="221"/>
    </row>
    <row r="93" spans="1:80" s="1" customFormat="1" ht="13.5" customHeight="1">
      <c r="A93" s="395">
        <v>76</v>
      </c>
      <c r="B93" s="52"/>
      <c r="C93" s="52"/>
      <c r="D93" s="52"/>
      <c r="E93" s="52"/>
      <c r="F93" s="52"/>
      <c r="G93" s="389"/>
      <c r="H93" s="52"/>
      <c r="I93" s="52"/>
      <c r="J93" s="53"/>
      <c r="K93" s="52"/>
      <c r="L93" s="51"/>
      <c r="M93" s="52"/>
      <c r="N93" s="53"/>
      <c r="O93" s="53"/>
      <c r="P93" s="31" t="str">
        <f t="shared" si="52"/>
        <v/>
      </c>
      <c r="Q93" s="31" t="str">
        <f t="shared" si="53"/>
        <v/>
      </c>
      <c r="R93" s="32" t="str">
        <f t="shared" si="54"/>
        <v/>
      </c>
      <c r="S93" s="396" t="str">
        <f t="shared" si="61"/>
        <v/>
      </c>
      <c r="T93" s="33" t="str">
        <f t="shared" si="55"/>
        <v/>
      </c>
      <c r="U93" s="33" t="str">
        <f t="shared" si="56"/>
        <v/>
      </c>
      <c r="V93" s="33" t="str">
        <f t="shared" si="57"/>
        <v/>
      </c>
      <c r="W93" s="51"/>
      <c r="X93" s="331"/>
      <c r="Y93" s="473"/>
      <c r="Z93" s="384"/>
      <c r="AA93" s="385"/>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86"/>
      <c r="AM93" s="3" t="str">
        <f t="shared" si="71"/>
        <v/>
      </c>
      <c r="AN93" s="3" t="str">
        <f t="shared" si="72"/>
        <v/>
      </c>
      <c r="AO93" s="3" t="e">
        <f t="shared" si="73"/>
        <v>#N/A</v>
      </c>
      <c r="AP93" s="4" t="str">
        <f t="shared" si="74"/>
        <v xml:space="preserve"> </v>
      </c>
      <c r="AQ93" s="387"/>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9"/>
      <c r="CB93" s="221"/>
    </row>
    <row r="94" spans="1:80" s="1" customFormat="1" ht="13.5" customHeight="1">
      <c r="A94" s="395">
        <v>77</v>
      </c>
      <c r="B94" s="52"/>
      <c r="C94" s="52"/>
      <c r="D94" s="52"/>
      <c r="E94" s="52"/>
      <c r="F94" s="52"/>
      <c r="G94" s="389"/>
      <c r="H94" s="52"/>
      <c r="I94" s="52"/>
      <c r="J94" s="53"/>
      <c r="K94" s="52"/>
      <c r="L94" s="51"/>
      <c r="M94" s="52"/>
      <c r="N94" s="53"/>
      <c r="O94" s="53"/>
      <c r="P94" s="31" t="str">
        <f t="shared" si="52"/>
        <v/>
      </c>
      <c r="Q94" s="31" t="str">
        <f t="shared" si="53"/>
        <v/>
      </c>
      <c r="R94" s="32" t="str">
        <f t="shared" si="54"/>
        <v/>
      </c>
      <c r="S94" s="396" t="str">
        <f t="shared" si="61"/>
        <v/>
      </c>
      <c r="T94" s="33" t="str">
        <f t="shared" si="55"/>
        <v/>
      </c>
      <c r="U94" s="33" t="str">
        <f t="shared" si="56"/>
        <v/>
      </c>
      <c r="V94" s="33" t="str">
        <f t="shared" si="57"/>
        <v/>
      </c>
      <c r="W94" s="51"/>
      <c r="X94" s="331"/>
      <c r="Y94" s="473"/>
      <c r="Z94" s="384"/>
      <c r="AA94" s="385"/>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86"/>
      <c r="AM94" s="3" t="str">
        <f t="shared" si="71"/>
        <v/>
      </c>
      <c r="AN94" s="3" t="str">
        <f t="shared" si="72"/>
        <v/>
      </c>
      <c r="AO94" s="3" t="e">
        <f t="shared" si="73"/>
        <v>#N/A</v>
      </c>
      <c r="AP94" s="4" t="str">
        <f t="shared" si="74"/>
        <v xml:space="preserve"> </v>
      </c>
      <c r="AQ94" s="387"/>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9"/>
      <c r="CB94" s="221"/>
    </row>
    <row r="95" spans="1:80" s="1" customFormat="1" ht="13.5" customHeight="1">
      <c r="A95" s="395">
        <v>78</v>
      </c>
      <c r="B95" s="52"/>
      <c r="C95" s="52"/>
      <c r="D95" s="52"/>
      <c r="E95" s="52"/>
      <c r="F95" s="52"/>
      <c r="G95" s="389"/>
      <c r="H95" s="52"/>
      <c r="I95" s="52"/>
      <c r="J95" s="53"/>
      <c r="K95" s="52"/>
      <c r="L95" s="51"/>
      <c r="M95" s="52"/>
      <c r="N95" s="53"/>
      <c r="O95" s="53"/>
      <c r="P95" s="31" t="str">
        <f t="shared" si="52"/>
        <v/>
      </c>
      <c r="Q95" s="31" t="str">
        <f t="shared" si="53"/>
        <v/>
      </c>
      <c r="R95" s="32" t="str">
        <f t="shared" si="54"/>
        <v/>
      </c>
      <c r="S95" s="396" t="str">
        <f t="shared" si="61"/>
        <v/>
      </c>
      <c r="T95" s="33" t="str">
        <f t="shared" si="55"/>
        <v/>
      </c>
      <c r="U95" s="33" t="str">
        <f t="shared" si="56"/>
        <v/>
      </c>
      <c r="V95" s="33" t="str">
        <f t="shared" si="57"/>
        <v/>
      </c>
      <c r="W95" s="51"/>
      <c r="X95" s="331"/>
      <c r="Y95" s="473"/>
      <c r="Z95" s="384"/>
      <c r="AA95" s="385"/>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86"/>
      <c r="AM95" s="3" t="str">
        <f t="shared" si="71"/>
        <v/>
      </c>
      <c r="AN95" s="3" t="str">
        <f t="shared" si="72"/>
        <v/>
      </c>
      <c r="AO95" s="3" t="e">
        <f t="shared" si="73"/>
        <v>#N/A</v>
      </c>
      <c r="AP95" s="4" t="str">
        <f t="shared" si="74"/>
        <v xml:space="preserve"> </v>
      </c>
      <c r="AQ95" s="387"/>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9"/>
      <c r="CB95" s="221"/>
    </row>
    <row r="96" spans="1:80" s="1" customFormat="1" ht="13.5" customHeight="1">
      <c r="A96" s="395">
        <v>79</v>
      </c>
      <c r="B96" s="52"/>
      <c r="C96" s="52"/>
      <c r="D96" s="52"/>
      <c r="E96" s="52"/>
      <c r="F96" s="52"/>
      <c r="G96" s="389"/>
      <c r="H96" s="52"/>
      <c r="I96" s="52"/>
      <c r="J96" s="53"/>
      <c r="K96" s="52"/>
      <c r="L96" s="51"/>
      <c r="M96" s="52"/>
      <c r="N96" s="53"/>
      <c r="O96" s="53"/>
      <c r="P96" s="31" t="str">
        <f t="shared" si="52"/>
        <v/>
      </c>
      <c r="Q96" s="31" t="str">
        <f t="shared" si="53"/>
        <v/>
      </c>
      <c r="R96" s="32" t="str">
        <f t="shared" si="54"/>
        <v/>
      </c>
      <c r="S96" s="396" t="str">
        <f t="shared" si="61"/>
        <v/>
      </c>
      <c r="T96" s="33" t="str">
        <f t="shared" si="55"/>
        <v/>
      </c>
      <c r="U96" s="33" t="str">
        <f t="shared" si="56"/>
        <v/>
      </c>
      <c r="V96" s="33" t="str">
        <f t="shared" si="57"/>
        <v/>
      </c>
      <c r="W96" s="51"/>
      <c r="X96" s="331"/>
      <c r="Y96" s="473"/>
      <c r="Z96" s="384"/>
      <c r="AA96" s="385"/>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86"/>
      <c r="AM96" s="3" t="str">
        <f t="shared" si="71"/>
        <v/>
      </c>
      <c r="AN96" s="3" t="str">
        <f t="shared" si="72"/>
        <v/>
      </c>
      <c r="AO96" s="3" t="e">
        <f t="shared" si="73"/>
        <v>#N/A</v>
      </c>
      <c r="AP96" s="4" t="str">
        <f t="shared" si="74"/>
        <v xml:space="preserve"> </v>
      </c>
      <c r="AQ96" s="387"/>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9"/>
      <c r="CB96" s="221"/>
    </row>
    <row r="97" spans="1:80" s="1" customFormat="1" ht="13.5" customHeight="1">
      <c r="A97" s="395">
        <v>80</v>
      </c>
      <c r="B97" s="52"/>
      <c r="C97" s="52"/>
      <c r="D97" s="52"/>
      <c r="E97" s="52"/>
      <c r="F97" s="52"/>
      <c r="G97" s="389"/>
      <c r="H97" s="52"/>
      <c r="I97" s="52"/>
      <c r="J97" s="53"/>
      <c r="K97" s="52"/>
      <c r="L97" s="51"/>
      <c r="M97" s="52"/>
      <c r="N97" s="53"/>
      <c r="O97" s="53"/>
      <c r="P97" s="31" t="str">
        <f t="shared" si="52"/>
        <v/>
      </c>
      <c r="Q97" s="31" t="str">
        <f t="shared" si="53"/>
        <v/>
      </c>
      <c r="R97" s="32" t="str">
        <f t="shared" si="54"/>
        <v/>
      </c>
      <c r="S97" s="396" t="str">
        <f t="shared" si="61"/>
        <v/>
      </c>
      <c r="T97" s="33" t="str">
        <f t="shared" si="55"/>
        <v/>
      </c>
      <c r="U97" s="33" t="str">
        <f t="shared" si="56"/>
        <v/>
      </c>
      <c r="V97" s="33" t="str">
        <f t="shared" si="57"/>
        <v/>
      </c>
      <c r="W97" s="51"/>
      <c r="X97" s="331"/>
      <c r="Y97" s="473"/>
      <c r="Z97" s="384"/>
      <c r="AA97" s="385"/>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86"/>
      <c r="AM97" s="3" t="str">
        <f t="shared" si="71"/>
        <v/>
      </c>
      <c r="AN97" s="3" t="str">
        <f t="shared" si="72"/>
        <v/>
      </c>
      <c r="AO97" s="3" t="e">
        <f t="shared" si="73"/>
        <v>#N/A</v>
      </c>
      <c r="AP97" s="4" t="str">
        <f t="shared" si="74"/>
        <v xml:space="preserve"> </v>
      </c>
      <c r="AQ97" s="387"/>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9"/>
      <c r="CB97" s="221"/>
    </row>
    <row r="98" spans="1:80" s="1" customFormat="1" ht="13.5" customHeight="1">
      <c r="A98" s="395">
        <v>81</v>
      </c>
      <c r="B98" s="52"/>
      <c r="C98" s="52"/>
      <c r="D98" s="52"/>
      <c r="E98" s="52"/>
      <c r="F98" s="52"/>
      <c r="G98" s="389"/>
      <c r="H98" s="52"/>
      <c r="I98" s="52"/>
      <c r="J98" s="53"/>
      <c r="K98" s="52"/>
      <c r="L98" s="51"/>
      <c r="M98" s="52"/>
      <c r="N98" s="53"/>
      <c r="O98" s="53"/>
      <c r="P98" s="31" t="str">
        <f t="shared" si="52"/>
        <v/>
      </c>
      <c r="Q98" s="31" t="str">
        <f t="shared" si="53"/>
        <v/>
      </c>
      <c r="R98" s="32" t="str">
        <f t="shared" si="54"/>
        <v/>
      </c>
      <c r="S98" s="396" t="str">
        <f t="shared" si="61"/>
        <v/>
      </c>
      <c r="T98" s="33" t="str">
        <f t="shared" si="55"/>
        <v/>
      </c>
      <c r="U98" s="33" t="str">
        <f t="shared" si="56"/>
        <v/>
      </c>
      <c r="V98" s="33" t="str">
        <f t="shared" si="57"/>
        <v/>
      </c>
      <c r="W98" s="51"/>
      <c r="X98" s="331"/>
      <c r="Y98" s="473"/>
      <c r="Z98" s="384"/>
      <c r="AA98" s="385"/>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86"/>
      <c r="AM98" s="3" t="str">
        <f t="shared" si="71"/>
        <v/>
      </c>
      <c r="AN98" s="3" t="str">
        <f t="shared" si="72"/>
        <v/>
      </c>
      <c r="AO98" s="3" t="e">
        <f t="shared" si="73"/>
        <v>#N/A</v>
      </c>
      <c r="AP98" s="4" t="str">
        <f t="shared" si="74"/>
        <v xml:space="preserve"> </v>
      </c>
      <c r="AQ98" s="387"/>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9"/>
      <c r="CB98" s="221"/>
    </row>
    <row r="99" spans="1:80" s="1" customFormat="1" ht="13.5" customHeight="1">
      <c r="A99" s="395">
        <v>82</v>
      </c>
      <c r="B99" s="52"/>
      <c r="C99" s="52"/>
      <c r="D99" s="52"/>
      <c r="E99" s="52"/>
      <c r="F99" s="52"/>
      <c r="G99" s="389"/>
      <c r="H99" s="52"/>
      <c r="I99" s="52"/>
      <c r="J99" s="53"/>
      <c r="K99" s="52"/>
      <c r="L99" s="51"/>
      <c r="M99" s="52"/>
      <c r="N99" s="53"/>
      <c r="O99" s="53"/>
      <c r="P99" s="31" t="str">
        <f t="shared" si="52"/>
        <v/>
      </c>
      <c r="Q99" s="31" t="str">
        <f t="shared" si="53"/>
        <v/>
      </c>
      <c r="R99" s="32" t="str">
        <f t="shared" si="54"/>
        <v/>
      </c>
      <c r="S99" s="396" t="str">
        <f t="shared" si="61"/>
        <v/>
      </c>
      <c r="T99" s="33" t="str">
        <f t="shared" si="55"/>
        <v/>
      </c>
      <c r="U99" s="33" t="str">
        <f t="shared" si="56"/>
        <v/>
      </c>
      <c r="V99" s="33" t="str">
        <f t="shared" si="57"/>
        <v/>
      </c>
      <c r="W99" s="51"/>
      <c r="X99" s="331"/>
      <c r="Y99" s="473"/>
      <c r="Z99" s="384"/>
      <c r="AA99" s="385"/>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86"/>
      <c r="AM99" s="3" t="str">
        <f t="shared" si="71"/>
        <v/>
      </c>
      <c r="AN99" s="3" t="str">
        <f t="shared" si="72"/>
        <v/>
      </c>
      <c r="AO99" s="3" t="e">
        <f t="shared" si="73"/>
        <v>#N/A</v>
      </c>
      <c r="AP99" s="4" t="str">
        <f t="shared" si="74"/>
        <v xml:space="preserve"> </v>
      </c>
      <c r="AQ99" s="387"/>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9"/>
      <c r="CB99" s="221"/>
    </row>
    <row r="100" spans="1:80" s="1" customFormat="1" ht="13.5" customHeight="1">
      <c r="A100" s="395">
        <v>83</v>
      </c>
      <c r="B100" s="52"/>
      <c r="C100" s="52"/>
      <c r="D100" s="52"/>
      <c r="E100" s="52"/>
      <c r="F100" s="52"/>
      <c r="G100" s="389"/>
      <c r="H100" s="52"/>
      <c r="I100" s="52"/>
      <c r="J100" s="53"/>
      <c r="K100" s="52"/>
      <c r="L100" s="51"/>
      <c r="M100" s="52"/>
      <c r="N100" s="53"/>
      <c r="O100" s="53"/>
      <c r="P100" s="31" t="str">
        <f t="shared" si="52"/>
        <v/>
      </c>
      <c r="Q100" s="31" t="str">
        <f t="shared" si="53"/>
        <v/>
      </c>
      <c r="R100" s="32" t="str">
        <f t="shared" si="54"/>
        <v/>
      </c>
      <c r="S100" s="396" t="str">
        <f t="shared" si="61"/>
        <v/>
      </c>
      <c r="T100" s="33" t="str">
        <f t="shared" si="55"/>
        <v/>
      </c>
      <c r="U100" s="33" t="str">
        <f t="shared" si="56"/>
        <v/>
      </c>
      <c r="V100" s="33" t="str">
        <f t="shared" si="57"/>
        <v/>
      </c>
      <c r="W100" s="51"/>
      <c r="X100" s="331"/>
      <c r="Y100" s="473"/>
      <c r="Z100" s="384"/>
      <c r="AA100" s="385"/>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86"/>
      <c r="AM100" s="3" t="str">
        <f t="shared" si="71"/>
        <v/>
      </c>
      <c r="AN100" s="3" t="str">
        <f t="shared" si="72"/>
        <v/>
      </c>
      <c r="AO100" s="3" t="e">
        <f t="shared" si="73"/>
        <v>#N/A</v>
      </c>
      <c r="AP100" s="4" t="str">
        <f t="shared" si="74"/>
        <v xml:space="preserve"> </v>
      </c>
      <c r="AQ100" s="387"/>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9"/>
      <c r="CB100" s="221"/>
    </row>
    <row r="101" spans="1:80" s="1" customFormat="1" ht="13.5" customHeight="1">
      <c r="A101" s="395">
        <v>84</v>
      </c>
      <c r="B101" s="52"/>
      <c r="C101" s="52"/>
      <c r="D101" s="52"/>
      <c r="E101" s="52"/>
      <c r="F101" s="52"/>
      <c r="G101" s="389"/>
      <c r="H101" s="52"/>
      <c r="I101" s="52"/>
      <c r="J101" s="53"/>
      <c r="K101" s="52"/>
      <c r="L101" s="51"/>
      <c r="M101" s="52"/>
      <c r="N101" s="53"/>
      <c r="O101" s="53"/>
      <c r="P101" s="31" t="str">
        <f t="shared" si="52"/>
        <v/>
      </c>
      <c r="Q101" s="31" t="str">
        <f t="shared" si="53"/>
        <v/>
      </c>
      <c r="R101" s="32" t="str">
        <f t="shared" si="54"/>
        <v/>
      </c>
      <c r="S101" s="396" t="str">
        <f t="shared" si="61"/>
        <v/>
      </c>
      <c r="T101" s="33" t="str">
        <f t="shared" si="55"/>
        <v/>
      </c>
      <c r="U101" s="33" t="str">
        <f t="shared" si="56"/>
        <v/>
      </c>
      <c r="V101" s="33" t="str">
        <f t="shared" si="57"/>
        <v/>
      </c>
      <c r="W101" s="51"/>
      <c r="X101" s="331"/>
      <c r="Y101" s="473"/>
      <c r="Z101" s="384"/>
      <c r="AA101" s="385"/>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86"/>
      <c r="AM101" s="3" t="str">
        <f t="shared" si="71"/>
        <v/>
      </c>
      <c r="AN101" s="3" t="str">
        <f t="shared" si="72"/>
        <v/>
      </c>
      <c r="AO101" s="3" t="e">
        <f t="shared" si="73"/>
        <v>#N/A</v>
      </c>
      <c r="AP101" s="4" t="str">
        <f t="shared" si="74"/>
        <v xml:space="preserve"> </v>
      </c>
      <c r="AQ101" s="387"/>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9"/>
      <c r="CB101" s="221"/>
    </row>
    <row r="102" spans="1:80" s="1" customFormat="1" ht="13.5" customHeight="1">
      <c r="A102" s="395">
        <v>85</v>
      </c>
      <c r="B102" s="52"/>
      <c r="C102" s="52"/>
      <c r="D102" s="52"/>
      <c r="E102" s="52"/>
      <c r="F102" s="52"/>
      <c r="G102" s="389"/>
      <c r="H102" s="52"/>
      <c r="I102" s="52"/>
      <c r="J102" s="53"/>
      <c r="K102" s="52"/>
      <c r="L102" s="51"/>
      <c r="M102" s="52"/>
      <c r="N102" s="53"/>
      <c r="O102" s="53"/>
      <c r="P102" s="31" t="str">
        <f t="shared" si="52"/>
        <v/>
      </c>
      <c r="Q102" s="31" t="str">
        <f t="shared" si="53"/>
        <v/>
      </c>
      <c r="R102" s="32" t="str">
        <f t="shared" si="54"/>
        <v/>
      </c>
      <c r="S102" s="396" t="str">
        <f t="shared" si="61"/>
        <v/>
      </c>
      <c r="T102" s="33" t="str">
        <f t="shared" si="55"/>
        <v/>
      </c>
      <c r="U102" s="33" t="str">
        <f t="shared" si="56"/>
        <v/>
      </c>
      <c r="V102" s="33" t="str">
        <f t="shared" si="57"/>
        <v/>
      </c>
      <c r="W102" s="51"/>
      <c r="X102" s="331"/>
      <c r="Y102" s="473"/>
      <c r="Z102" s="384"/>
      <c r="AA102" s="385"/>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86"/>
      <c r="AM102" s="3" t="str">
        <f t="shared" si="71"/>
        <v/>
      </c>
      <c r="AN102" s="3" t="str">
        <f t="shared" si="72"/>
        <v/>
      </c>
      <c r="AO102" s="3" t="e">
        <f t="shared" si="73"/>
        <v>#N/A</v>
      </c>
      <c r="AP102" s="4" t="str">
        <f t="shared" si="74"/>
        <v xml:space="preserve"> </v>
      </c>
      <c r="AQ102" s="387"/>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9"/>
      <c r="CB102" s="221"/>
    </row>
    <row r="103" spans="1:80" s="1" customFormat="1" ht="13.5" customHeight="1">
      <c r="A103" s="395">
        <v>86</v>
      </c>
      <c r="B103" s="52"/>
      <c r="C103" s="52"/>
      <c r="D103" s="52"/>
      <c r="E103" s="52"/>
      <c r="F103" s="52"/>
      <c r="G103" s="389"/>
      <c r="H103" s="52"/>
      <c r="I103" s="52"/>
      <c r="J103" s="53"/>
      <c r="K103" s="52"/>
      <c r="L103" s="51"/>
      <c r="M103" s="52"/>
      <c r="N103" s="53"/>
      <c r="O103" s="53"/>
      <c r="P103" s="31" t="str">
        <f t="shared" si="52"/>
        <v/>
      </c>
      <c r="Q103" s="31" t="str">
        <f t="shared" si="53"/>
        <v/>
      </c>
      <c r="R103" s="32" t="str">
        <f t="shared" si="54"/>
        <v/>
      </c>
      <c r="S103" s="396" t="str">
        <f t="shared" si="61"/>
        <v/>
      </c>
      <c r="T103" s="33" t="str">
        <f t="shared" si="55"/>
        <v/>
      </c>
      <c r="U103" s="33" t="str">
        <f t="shared" si="56"/>
        <v/>
      </c>
      <c r="V103" s="33" t="str">
        <f t="shared" si="57"/>
        <v/>
      </c>
      <c r="W103" s="51"/>
      <c r="X103" s="331"/>
      <c r="Y103" s="473"/>
      <c r="Z103" s="384"/>
      <c r="AA103" s="385"/>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86"/>
      <c r="AM103" s="3" t="str">
        <f t="shared" si="71"/>
        <v/>
      </c>
      <c r="AN103" s="3" t="str">
        <f t="shared" si="72"/>
        <v/>
      </c>
      <c r="AO103" s="3" t="e">
        <f t="shared" si="73"/>
        <v>#N/A</v>
      </c>
      <c r="AP103" s="4" t="str">
        <f t="shared" si="74"/>
        <v xml:space="preserve"> </v>
      </c>
      <c r="AQ103" s="387"/>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9"/>
      <c r="CB103" s="221"/>
    </row>
    <row r="104" spans="1:80" s="1" customFormat="1" ht="13.5" customHeight="1">
      <c r="A104" s="395">
        <v>87</v>
      </c>
      <c r="B104" s="52"/>
      <c r="C104" s="52"/>
      <c r="D104" s="52"/>
      <c r="E104" s="52"/>
      <c r="F104" s="52"/>
      <c r="G104" s="389"/>
      <c r="H104" s="52"/>
      <c r="I104" s="52"/>
      <c r="J104" s="53"/>
      <c r="K104" s="52"/>
      <c r="L104" s="51"/>
      <c r="M104" s="52"/>
      <c r="N104" s="53"/>
      <c r="O104" s="53"/>
      <c r="P104" s="31" t="str">
        <f t="shared" si="52"/>
        <v/>
      </c>
      <c r="Q104" s="31" t="str">
        <f t="shared" si="53"/>
        <v/>
      </c>
      <c r="R104" s="32" t="str">
        <f t="shared" si="54"/>
        <v/>
      </c>
      <c r="S104" s="396" t="str">
        <f t="shared" si="61"/>
        <v/>
      </c>
      <c r="T104" s="33" t="str">
        <f t="shared" si="55"/>
        <v/>
      </c>
      <c r="U104" s="33" t="str">
        <f t="shared" si="56"/>
        <v/>
      </c>
      <c r="V104" s="33" t="str">
        <f t="shared" si="57"/>
        <v/>
      </c>
      <c r="W104" s="51"/>
      <c r="X104" s="331"/>
      <c r="Y104" s="473"/>
      <c r="Z104" s="384"/>
      <c r="AA104" s="385"/>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86"/>
      <c r="AM104" s="3" t="str">
        <f t="shared" si="71"/>
        <v/>
      </c>
      <c r="AN104" s="3" t="str">
        <f t="shared" si="72"/>
        <v/>
      </c>
      <c r="AO104" s="3" t="e">
        <f t="shared" si="73"/>
        <v>#N/A</v>
      </c>
      <c r="AP104" s="4" t="str">
        <f t="shared" si="74"/>
        <v xml:space="preserve"> </v>
      </c>
      <c r="AQ104" s="387"/>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9"/>
      <c r="CB104" s="221"/>
    </row>
    <row r="105" spans="1:80" s="1" customFormat="1" ht="13.5" customHeight="1">
      <c r="A105" s="395">
        <v>88</v>
      </c>
      <c r="B105" s="52"/>
      <c r="C105" s="52"/>
      <c r="D105" s="52"/>
      <c r="E105" s="52"/>
      <c r="F105" s="52"/>
      <c r="G105" s="389"/>
      <c r="H105" s="52"/>
      <c r="I105" s="52"/>
      <c r="J105" s="53"/>
      <c r="K105" s="52"/>
      <c r="L105" s="51"/>
      <c r="M105" s="52"/>
      <c r="N105" s="53"/>
      <c r="O105" s="53"/>
      <c r="P105" s="31" t="str">
        <f t="shared" si="52"/>
        <v/>
      </c>
      <c r="Q105" s="31" t="str">
        <f t="shared" si="53"/>
        <v/>
      </c>
      <c r="R105" s="32" t="str">
        <f t="shared" si="54"/>
        <v/>
      </c>
      <c r="S105" s="396" t="str">
        <f t="shared" si="61"/>
        <v/>
      </c>
      <c r="T105" s="33" t="str">
        <f t="shared" si="55"/>
        <v/>
      </c>
      <c r="U105" s="33" t="str">
        <f t="shared" si="56"/>
        <v/>
      </c>
      <c r="V105" s="33" t="str">
        <f t="shared" si="57"/>
        <v/>
      </c>
      <c r="W105" s="51"/>
      <c r="X105" s="331"/>
      <c r="Y105" s="473"/>
      <c r="Z105" s="384"/>
      <c r="AA105" s="385"/>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86"/>
      <c r="AM105" s="3" t="str">
        <f t="shared" si="71"/>
        <v/>
      </c>
      <c r="AN105" s="3" t="str">
        <f t="shared" si="72"/>
        <v/>
      </c>
      <c r="AO105" s="3" t="e">
        <f t="shared" si="73"/>
        <v>#N/A</v>
      </c>
      <c r="AP105" s="4" t="str">
        <f t="shared" si="74"/>
        <v xml:space="preserve"> </v>
      </c>
      <c r="AQ105" s="387"/>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9"/>
      <c r="CB105" s="221"/>
    </row>
    <row r="106" spans="1:80" s="1" customFormat="1" ht="13.5" customHeight="1">
      <c r="A106" s="395">
        <v>89</v>
      </c>
      <c r="B106" s="52"/>
      <c r="C106" s="52"/>
      <c r="D106" s="52"/>
      <c r="E106" s="52"/>
      <c r="F106" s="52"/>
      <c r="G106" s="389"/>
      <c r="H106" s="52"/>
      <c r="I106" s="52"/>
      <c r="J106" s="53"/>
      <c r="K106" s="52"/>
      <c r="L106" s="51"/>
      <c r="M106" s="52"/>
      <c r="N106" s="53"/>
      <c r="O106" s="53"/>
      <c r="P106" s="31" t="str">
        <f t="shared" si="52"/>
        <v/>
      </c>
      <c r="Q106" s="31" t="str">
        <f t="shared" si="53"/>
        <v/>
      </c>
      <c r="R106" s="32" t="str">
        <f t="shared" si="54"/>
        <v/>
      </c>
      <c r="S106" s="396" t="str">
        <f t="shared" si="61"/>
        <v/>
      </c>
      <c r="T106" s="33" t="str">
        <f t="shared" si="55"/>
        <v/>
      </c>
      <c r="U106" s="33" t="str">
        <f t="shared" si="56"/>
        <v/>
      </c>
      <c r="V106" s="33" t="str">
        <f t="shared" si="57"/>
        <v/>
      </c>
      <c r="W106" s="51"/>
      <c r="X106" s="331"/>
      <c r="Y106" s="473"/>
      <c r="Z106" s="384"/>
      <c r="AA106" s="385"/>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86"/>
      <c r="AM106" s="3" t="str">
        <f t="shared" si="71"/>
        <v/>
      </c>
      <c r="AN106" s="3" t="str">
        <f t="shared" si="72"/>
        <v/>
      </c>
      <c r="AO106" s="3" t="e">
        <f t="shared" si="73"/>
        <v>#N/A</v>
      </c>
      <c r="AP106" s="4" t="str">
        <f t="shared" si="74"/>
        <v xml:space="preserve"> </v>
      </c>
      <c r="AQ106" s="387"/>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9"/>
      <c r="CB106" s="221"/>
    </row>
    <row r="107" spans="1:80" s="1" customFormat="1" ht="13.5" customHeight="1">
      <c r="A107" s="395">
        <v>90</v>
      </c>
      <c r="B107" s="52"/>
      <c r="C107" s="52"/>
      <c r="D107" s="52"/>
      <c r="E107" s="52"/>
      <c r="F107" s="52"/>
      <c r="G107" s="389"/>
      <c r="H107" s="52"/>
      <c r="I107" s="52"/>
      <c r="J107" s="53"/>
      <c r="K107" s="52"/>
      <c r="L107" s="51"/>
      <c r="M107" s="52"/>
      <c r="N107" s="53"/>
      <c r="O107" s="53"/>
      <c r="P107" s="31" t="str">
        <f t="shared" si="52"/>
        <v/>
      </c>
      <c r="Q107" s="31" t="str">
        <f t="shared" si="53"/>
        <v/>
      </c>
      <c r="R107" s="32" t="str">
        <f t="shared" si="54"/>
        <v/>
      </c>
      <c r="S107" s="396" t="str">
        <f t="shared" si="61"/>
        <v/>
      </c>
      <c r="T107" s="33" t="str">
        <f t="shared" si="55"/>
        <v/>
      </c>
      <c r="U107" s="33" t="str">
        <f t="shared" si="56"/>
        <v/>
      </c>
      <c r="V107" s="33" t="str">
        <f t="shared" si="57"/>
        <v/>
      </c>
      <c r="W107" s="51"/>
      <c r="X107" s="331"/>
      <c r="Y107" s="473"/>
      <c r="Z107" s="384"/>
      <c r="AA107" s="385"/>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86"/>
      <c r="AM107" s="3" t="str">
        <f t="shared" si="71"/>
        <v/>
      </c>
      <c r="AN107" s="3" t="str">
        <f t="shared" si="72"/>
        <v/>
      </c>
      <c r="AO107" s="3" t="e">
        <f t="shared" si="73"/>
        <v>#N/A</v>
      </c>
      <c r="AP107" s="4" t="str">
        <f t="shared" si="74"/>
        <v xml:space="preserve"> </v>
      </c>
      <c r="AQ107" s="387"/>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9"/>
      <c r="CB107" s="221"/>
    </row>
    <row r="108" spans="1:80" s="1" customFormat="1" ht="13.5" customHeight="1">
      <c r="A108" s="395">
        <v>91</v>
      </c>
      <c r="B108" s="52"/>
      <c r="C108" s="52"/>
      <c r="D108" s="52"/>
      <c r="E108" s="52"/>
      <c r="F108" s="52"/>
      <c r="G108" s="389"/>
      <c r="H108" s="52"/>
      <c r="I108" s="52"/>
      <c r="J108" s="53"/>
      <c r="K108" s="52"/>
      <c r="L108" s="51"/>
      <c r="M108" s="52"/>
      <c r="N108" s="53"/>
      <c r="O108" s="53"/>
      <c r="P108" s="31" t="str">
        <f t="shared" si="52"/>
        <v/>
      </c>
      <c r="Q108" s="31" t="str">
        <f t="shared" si="53"/>
        <v/>
      </c>
      <c r="R108" s="32" t="str">
        <f t="shared" si="54"/>
        <v/>
      </c>
      <c r="S108" s="396" t="str">
        <f t="shared" si="61"/>
        <v/>
      </c>
      <c r="T108" s="33" t="str">
        <f t="shared" si="55"/>
        <v/>
      </c>
      <c r="U108" s="33" t="str">
        <f t="shared" si="56"/>
        <v/>
      </c>
      <c r="V108" s="33" t="str">
        <f t="shared" si="57"/>
        <v/>
      </c>
      <c r="W108" s="51"/>
      <c r="X108" s="331"/>
      <c r="Y108" s="473"/>
      <c r="Z108" s="384"/>
      <c r="AA108" s="385"/>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86"/>
      <c r="AM108" s="3" t="str">
        <f t="shared" si="71"/>
        <v/>
      </c>
      <c r="AN108" s="3" t="str">
        <f t="shared" si="72"/>
        <v/>
      </c>
      <c r="AO108" s="3" t="e">
        <f t="shared" si="73"/>
        <v>#N/A</v>
      </c>
      <c r="AP108" s="4" t="str">
        <f t="shared" si="74"/>
        <v xml:space="preserve"> </v>
      </c>
      <c r="AQ108" s="387"/>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9"/>
      <c r="CB108" s="221"/>
    </row>
    <row r="109" spans="1:80" s="1" customFormat="1" ht="13.5" customHeight="1">
      <c r="A109" s="395">
        <v>92</v>
      </c>
      <c r="B109" s="52"/>
      <c r="C109" s="52"/>
      <c r="D109" s="52"/>
      <c r="E109" s="52"/>
      <c r="F109" s="52"/>
      <c r="G109" s="389"/>
      <c r="H109" s="52"/>
      <c r="I109" s="52"/>
      <c r="J109" s="53"/>
      <c r="K109" s="52"/>
      <c r="L109" s="51"/>
      <c r="M109" s="52"/>
      <c r="N109" s="53"/>
      <c r="O109" s="53"/>
      <c r="P109" s="31" t="str">
        <f t="shared" si="52"/>
        <v/>
      </c>
      <c r="Q109" s="31" t="str">
        <f t="shared" si="53"/>
        <v/>
      </c>
      <c r="R109" s="32" t="str">
        <f t="shared" si="54"/>
        <v/>
      </c>
      <c r="S109" s="396" t="str">
        <f t="shared" si="61"/>
        <v/>
      </c>
      <c r="T109" s="33" t="str">
        <f t="shared" si="55"/>
        <v/>
      </c>
      <c r="U109" s="33" t="str">
        <f t="shared" si="56"/>
        <v/>
      </c>
      <c r="V109" s="33" t="str">
        <f t="shared" si="57"/>
        <v/>
      </c>
      <c r="W109" s="51"/>
      <c r="X109" s="331"/>
      <c r="Y109" s="473"/>
      <c r="Z109" s="384"/>
      <c r="AA109" s="385"/>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86"/>
      <c r="AM109" s="3" t="str">
        <f t="shared" si="71"/>
        <v/>
      </c>
      <c r="AN109" s="3" t="str">
        <f t="shared" si="72"/>
        <v/>
      </c>
      <c r="AO109" s="3" t="e">
        <f t="shared" si="73"/>
        <v>#N/A</v>
      </c>
      <c r="AP109" s="4" t="str">
        <f t="shared" si="74"/>
        <v xml:space="preserve"> </v>
      </c>
      <c r="AQ109" s="387"/>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9"/>
      <c r="CB109" s="221"/>
    </row>
    <row r="110" spans="1:80" s="1" customFormat="1" ht="13.5" customHeight="1">
      <c r="A110" s="395">
        <v>93</v>
      </c>
      <c r="B110" s="52"/>
      <c r="C110" s="52"/>
      <c r="D110" s="52"/>
      <c r="E110" s="52"/>
      <c r="F110" s="52"/>
      <c r="G110" s="389"/>
      <c r="H110" s="52"/>
      <c r="I110" s="52"/>
      <c r="J110" s="53"/>
      <c r="K110" s="52"/>
      <c r="L110" s="51"/>
      <c r="M110" s="52"/>
      <c r="N110" s="53"/>
      <c r="O110" s="53"/>
      <c r="P110" s="31" t="str">
        <f t="shared" si="52"/>
        <v/>
      </c>
      <c r="Q110" s="31" t="str">
        <f t="shared" si="53"/>
        <v/>
      </c>
      <c r="R110" s="32" t="str">
        <f t="shared" si="54"/>
        <v/>
      </c>
      <c r="S110" s="396" t="str">
        <f t="shared" si="61"/>
        <v/>
      </c>
      <c r="T110" s="33" t="str">
        <f t="shared" si="55"/>
        <v/>
      </c>
      <c r="U110" s="33" t="str">
        <f t="shared" si="56"/>
        <v/>
      </c>
      <c r="V110" s="33" t="str">
        <f t="shared" si="57"/>
        <v/>
      </c>
      <c r="W110" s="51"/>
      <c r="X110" s="331"/>
      <c r="Y110" s="473"/>
      <c r="Z110" s="384"/>
      <c r="AA110" s="385"/>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86"/>
      <c r="AM110" s="3" t="str">
        <f t="shared" si="71"/>
        <v/>
      </c>
      <c r="AN110" s="3" t="str">
        <f t="shared" si="72"/>
        <v/>
      </c>
      <c r="AO110" s="3" t="e">
        <f t="shared" si="73"/>
        <v>#N/A</v>
      </c>
      <c r="AP110" s="4" t="str">
        <f t="shared" si="74"/>
        <v xml:space="preserve"> </v>
      </c>
      <c r="AQ110" s="387"/>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9"/>
      <c r="CB110" s="221"/>
    </row>
    <row r="111" spans="1:80" s="1" customFormat="1" ht="13.5" customHeight="1">
      <c r="A111" s="395">
        <v>94</v>
      </c>
      <c r="B111" s="52"/>
      <c r="C111" s="52"/>
      <c r="D111" s="52"/>
      <c r="E111" s="52"/>
      <c r="F111" s="52"/>
      <c r="G111" s="389"/>
      <c r="H111" s="52"/>
      <c r="I111" s="52"/>
      <c r="J111" s="53"/>
      <c r="K111" s="52"/>
      <c r="L111" s="51"/>
      <c r="M111" s="52"/>
      <c r="N111" s="53"/>
      <c r="O111" s="53"/>
      <c r="P111" s="31" t="str">
        <f t="shared" si="52"/>
        <v/>
      </c>
      <c r="Q111" s="31" t="str">
        <f t="shared" si="53"/>
        <v/>
      </c>
      <c r="R111" s="32" t="str">
        <f t="shared" si="54"/>
        <v/>
      </c>
      <c r="S111" s="396" t="str">
        <f t="shared" si="61"/>
        <v/>
      </c>
      <c r="T111" s="33" t="str">
        <f t="shared" si="55"/>
        <v/>
      </c>
      <c r="U111" s="33" t="str">
        <f t="shared" si="56"/>
        <v/>
      </c>
      <c r="V111" s="33" t="str">
        <f t="shared" si="57"/>
        <v/>
      </c>
      <c r="W111" s="51"/>
      <c r="X111" s="331"/>
      <c r="Y111" s="473"/>
      <c r="Z111" s="384"/>
      <c r="AA111" s="385"/>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86"/>
      <c r="AM111" s="3" t="str">
        <f t="shared" si="71"/>
        <v/>
      </c>
      <c r="AN111" s="3" t="str">
        <f t="shared" si="72"/>
        <v/>
      </c>
      <c r="AO111" s="3" t="e">
        <f t="shared" si="73"/>
        <v>#N/A</v>
      </c>
      <c r="AP111" s="4" t="str">
        <f t="shared" si="74"/>
        <v xml:space="preserve"> </v>
      </c>
      <c r="AQ111" s="387"/>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9"/>
      <c r="CB111" s="221"/>
    </row>
    <row r="112" spans="1:80" s="1" customFormat="1" ht="13.5" customHeight="1">
      <c r="A112" s="395">
        <v>95</v>
      </c>
      <c r="B112" s="52"/>
      <c r="C112" s="52"/>
      <c r="D112" s="52"/>
      <c r="E112" s="52"/>
      <c r="F112" s="52"/>
      <c r="G112" s="389"/>
      <c r="H112" s="52"/>
      <c r="I112" s="52"/>
      <c r="J112" s="53"/>
      <c r="K112" s="52"/>
      <c r="L112" s="51"/>
      <c r="M112" s="52"/>
      <c r="N112" s="53"/>
      <c r="O112" s="53"/>
      <c r="P112" s="31" t="str">
        <f t="shared" si="52"/>
        <v/>
      </c>
      <c r="Q112" s="31" t="str">
        <f t="shared" si="53"/>
        <v/>
      </c>
      <c r="R112" s="32" t="str">
        <f t="shared" si="54"/>
        <v/>
      </c>
      <c r="S112" s="396" t="str">
        <f t="shared" si="61"/>
        <v/>
      </c>
      <c r="T112" s="33" t="str">
        <f t="shared" si="55"/>
        <v/>
      </c>
      <c r="U112" s="33" t="str">
        <f t="shared" si="56"/>
        <v/>
      </c>
      <c r="V112" s="33" t="str">
        <f t="shared" si="57"/>
        <v/>
      </c>
      <c r="W112" s="51"/>
      <c r="X112" s="331"/>
      <c r="Y112" s="473"/>
      <c r="Z112" s="384"/>
      <c r="AA112" s="385"/>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86"/>
      <c r="AM112" s="3" t="str">
        <f t="shared" si="71"/>
        <v/>
      </c>
      <c r="AN112" s="3" t="str">
        <f t="shared" si="72"/>
        <v/>
      </c>
      <c r="AO112" s="3" t="e">
        <f t="shared" si="73"/>
        <v>#N/A</v>
      </c>
      <c r="AP112" s="4" t="str">
        <f t="shared" si="74"/>
        <v xml:space="preserve"> </v>
      </c>
      <c r="AQ112" s="387"/>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9"/>
      <c r="CB112" s="221"/>
    </row>
    <row r="113" spans="1:80" s="1" customFormat="1" ht="13.5" customHeight="1">
      <c r="A113" s="395">
        <v>96</v>
      </c>
      <c r="B113" s="52"/>
      <c r="C113" s="52"/>
      <c r="D113" s="52"/>
      <c r="E113" s="52"/>
      <c r="F113" s="52"/>
      <c r="G113" s="389"/>
      <c r="H113" s="52"/>
      <c r="I113" s="52"/>
      <c r="J113" s="53"/>
      <c r="K113" s="52"/>
      <c r="L113" s="51"/>
      <c r="M113" s="52"/>
      <c r="N113" s="53"/>
      <c r="O113" s="53"/>
      <c r="P113" s="31" t="str">
        <f t="shared" si="52"/>
        <v/>
      </c>
      <c r="Q113" s="31" t="str">
        <f t="shared" si="53"/>
        <v/>
      </c>
      <c r="R113" s="32" t="str">
        <f t="shared" si="54"/>
        <v/>
      </c>
      <c r="S113" s="396" t="str">
        <f t="shared" si="61"/>
        <v/>
      </c>
      <c r="T113" s="33" t="str">
        <f t="shared" si="55"/>
        <v/>
      </c>
      <c r="U113" s="33" t="str">
        <f t="shared" si="56"/>
        <v/>
      </c>
      <c r="V113" s="33" t="str">
        <f t="shared" si="57"/>
        <v/>
      </c>
      <c r="W113" s="51"/>
      <c r="X113" s="331"/>
      <c r="Y113" s="473"/>
      <c r="Z113" s="384"/>
      <c r="AA113" s="385"/>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86"/>
      <c r="AM113" s="3" t="str">
        <f t="shared" si="71"/>
        <v/>
      </c>
      <c r="AN113" s="3" t="str">
        <f t="shared" si="72"/>
        <v/>
      </c>
      <c r="AO113" s="3" t="e">
        <f t="shared" si="73"/>
        <v>#N/A</v>
      </c>
      <c r="AP113" s="4" t="str">
        <f t="shared" si="74"/>
        <v xml:space="preserve"> </v>
      </c>
      <c r="AQ113" s="387"/>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9"/>
      <c r="CB113" s="221"/>
    </row>
    <row r="114" spans="1:80" s="1" customFormat="1" ht="13.5" customHeight="1">
      <c r="A114" s="395">
        <v>97</v>
      </c>
      <c r="B114" s="52"/>
      <c r="C114" s="52"/>
      <c r="D114" s="52"/>
      <c r="E114" s="52"/>
      <c r="F114" s="52"/>
      <c r="G114" s="389"/>
      <c r="H114" s="52"/>
      <c r="I114" s="52"/>
      <c r="J114" s="53"/>
      <c r="K114" s="52"/>
      <c r="L114" s="51"/>
      <c r="M114" s="52"/>
      <c r="N114" s="53"/>
      <c r="O114" s="53"/>
      <c r="P114" s="31" t="str">
        <f t="shared" si="52"/>
        <v/>
      </c>
      <c r="Q114" s="31" t="str">
        <f t="shared" si="53"/>
        <v/>
      </c>
      <c r="R114" s="32" t="str">
        <f t="shared" si="54"/>
        <v/>
      </c>
      <c r="S114" s="396" t="str">
        <f t="shared" si="61"/>
        <v/>
      </c>
      <c r="T114" s="33" t="str">
        <f t="shared" si="55"/>
        <v/>
      </c>
      <c r="U114" s="33" t="str">
        <f t="shared" si="56"/>
        <v/>
      </c>
      <c r="V114" s="33" t="str">
        <f t="shared" si="57"/>
        <v/>
      </c>
      <c r="W114" s="51"/>
      <c r="X114" s="331"/>
      <c r="Y114" s="473"/>
      <c r="Z114" s="384"/>
      <c r="AA114" s="385"/>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86"/>
      <c r="AM114" s="3" t="str">
        <f t="shared" si="71"/>
        <v/>
      </c>
      <c r="AN114" s="3" t="str">
        <f t="shared" si="72"/>
        <v/>
      </c>
      <c r="AO114" s="3" t="e">
        <f t="shared" si="73"/>
        <v>#N/A</v>
      </c>
      <c r="AP114" s="4" t="str">
        <f t="shared" si="74"/>
        <v xml:space="preserve"> </v>
      </c>
      <c r="AQ114" s="387"/>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9"/>
      <c r="CB114" s="221"/>
    </row>
    <row r="115" spans="1:80" s="1" customFormat="1" ht="13.5" customHeight="1">
      <c r="A115" s="395">
        <v>98</v>
      </c>
      <c r="B115" s="52"/>
      <c r="C115" s="52"/>
      <c r="D115" s="52"/>
      <c r="E115" s="52"/>
      <c r="F115" s="52"/>
      <c r="G115" s="389"/>
      <c r="H115" s="52"/>
      <c r="I115" s="52"/>
      <c r="J115" s="53"/>
      <c r="K115" s="52"/>
      <c r="L115" s="51"/>
      <c r="M115" s="52"/>
      <c r="N115" s="53"/>
      <c r="O115" s="53"/>
      <c r="P115" s="31" t="str">
        <f t="shared" si="52"/>
        <v/>
      </c>
      <c r="Q115" s="31" t="str">
        <f t="shared" si="53"/>
        <v/>
      </c>
      <c r="R115" s="32" t="str">
        <f t="shared" si="54"/>
        <v/>
      </c>
      <c r="S115" s="396" t="str">
        <f t="shared" si="61"/>
        <v/>
      </c>
      <c r="T115" s="33" t="str">
        <f t="shared" si="55"/>
        <v/>
      </c>
      <c r="U115" s="33" t="str">
        <f t="shared" si="56"/>
        <v/>
      </c>
      <c r="V115" s="33" t="str">
        <f t="shared" si="57"/>
        <v/>
      </c>
      <c r="W115" s="51"/>
      <c r="X115" s="331"/>
      <c r="Y115" s="473"/>
      <c r="Z115" s="384"/>
      <c r="AA115" s="385"/>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86"/>
      <c r="AM115" s="3" t="str">
        <f t="shared" si="71"/>
        <v/>
      </c>
      <c r="AN115" s="3" t="str">
        <f t="shared" si="72"/>
        <v/>
      </c>
      <c r="AO115" s="3" t="e">
        <f t="shared" si="73"/>
        <v>#N/A</v>
      </c>
      <c r="AP115" s="4" t="str">
        <f t="shared" si="74"/>
        <v xml:space="preserve"> </v>
      </c>
      <c r="AQ115" s="387"/>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9"/>
      <c r="CB115" s="221"/>
    </row>
    <row r="116" spans="1:80" s="1" customFormat="1" ht="13.5" customHeight="1">
      <c r="A116" s="395">
        <v>99</v>
      </c>
      <c r="B116" s="52"/>
      <c r="C116" s="52"/>
      <c r="D116" s="52"/>
      <c r="E116" s="52"/>
      <c r="F116" s="52"/>
      <c r="G116" s="389"/>
      <c r="H116" s="52"/>
      <c r="I116" s="52"/>
      <c r="J116" s="53"/>
      <c r="K116" s="52"/>
      <c r="L116" s="51"/>
      <c r="M116" s="52"/>
      <c r="N116" s="53"/>
      <c r="O116" s="53"/>
      <c r="P116" s="31" t="str">
        <f t="shared" si="52"/>
        <v/>
      </c>
      <c r="Q116" s="31" t="str">
        <f t="shared" si="53"/>
        <v/>
      </c>
      <c r="R116" s="32" t="str">
        <f t="shared" si="54"/>
        <v/>
      </c>
      <c r="S116" s="396" t="str">
        <f t="shared" si="61"/>
        <v/>
      </c>
      <c r="T116" s="33" t="str">
        <f t="shared" si="55"/>
        <v/>
      </c>
      <c r="U116" s="33" t="str">
        <f t="shared" si="56"/>
        <v/>
      </c>
      <c r="V116" s="33" t="str">
        <f t="shared" si="57"/>
        <v/>
      </c>
      <c r="W116" s="51"/>
      <c r="X116" s="331"/>
      <c r="Y116" s="473"/>
      <c r="Z116" s="384"/>
      <c r="AA116" s="385"/>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86"/>
      <c r="AM116" s="3" t="str">
        <f t="shared" si="71"/>
        <v/>
      </c>
      <c r="AN116" s="3" t="str">
        <f t="shared" si="72"/>
        <v/>
      </c>
      <c r="AO116" s="3" t="e">
        <f t="shared" si="73"/>
        <v>#N/A</v>
      </c>
      <c r="AP116" s="4" t="str">
        <f t="shared" si="74"/>
        <v xml:space="preserve"> </v>
      </c>
      <c r="AQ116" s="387"/>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9"/>
      <c r="CB116" s="221"/>
    </row>
    <row r="117" spans="1:80" s="1" customFormat="1" ht="13.5" customHeight="1">
      <c r="A117" s="395">
        <v>100</v>
      </c>
      <c r="B117" s="52"/>
      <c r="C117" s="52"/>
      <c r="D117" s="52"/>
      <c r="E117" s="52"/>
      <c r="F117" s="52"/>
      <c r="G117" s="389"/>
      <c r="H117" s="52"/>
      <c r="I117" s="52"/>
      <c r="J117" s="53"/>
      <c r="K117" s="52"/>
      <c r="L117" s="51"/>
      <c r="M117" s="52"/>
      <c r="N117" s="53"/>
      <c r="O117" s="53"/>
      <c r="P117" s="31" t="str">
        <f t="shared" si="52"/>
        <v/>
      </c>
      <c r="Q117" s="31" t="str">
        <f t="shared" si="53"/>
        <v/>
      </c>
      <c r="R117" s="32" t="str">
        <f t="shared" si="54"/>
        <v/>
      </c>
      <c r="S117" s="396" t="str">
        <f t="shared" si="61"/>
        <v/>
      </c>
      <c r="T117" s="33" t="str">
        <f t="shared" si="55"/>
        <v/>
      </c>
      <c r="U117" s="33" t="str">
        <f t="shared" si="56"/>
        <v/>
      </c>
      <c r="V117" s="33" t="str">
        <f t="shared" si="57"/>
        <v/>
      </c>
      <c r="W117" s="51"/>
      <c r="X117" s="331"/>
      <c r="Y117" s="473"/>
      <c r="Z117" s="384"/>
      <c r="AA117" s="385"/>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86"/>
      <c r="AM117" s="3" t="str">
        <f t="shared" si="71"/>
        <v/>
      </c>
      <c r="AN117" s="3" t="str">
        <f t="shared" si="72"/>
        <v/>
      </c>
      <c r="AO117" s="3" t="e">
        <f t="shared" si="73"/>
        <v>#N/A</v>
      </c>
      <c r="AP117" s="4" t="str">
        <f t="shared" si="74"/>
        <v xml:space="preserve"> </v>
      </c>
      <c r="AQ117" s="387"/>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9"/>
      <c r="CB117" s="221"/>
    </row>
    <row r="118" spans="1:80" s="1" customFormat="1" ht="13.5" customHeight="1">
      <c r="A118" s="395">
        <v>101</v>
      </c>
      <c r="B118" s="52"/>
      <c r="C118" s="52"/>
      <c r="D118" s="52"/>
      <c r="E118" s="52"/>
      <c r="F118" s="52"/>
      <c r="G118" s="389"/>
      <c r="H118" s="52"/>
      <c r="I118" s="52"/>
      <c r="J118" s="53"/>
      <c r="K118" s="52"/>
      <c r="L118" s="51"/>
      <c r="M118" s="52"/>
      <c r="N118" s="53"/>
      <c r="O118" s="53"/>
      <c r="P118" s="31" t="str">
        <f t="shared" si="52"/>
        <v/>
      </c>
      <c r="Q118" s="31" t="str">
        <f t="shared" si="53"/>
        <v/>
      </c>
      <c r="R118" s="32" t="str">
        <f t="shared" si="54"/>
        <v/>
      </c>
      <c r="S118" s="396" t="str">
        <f t="shared" si="61"/>
        <v/>
      </c>
      <c r="T118" s="33" t="str">
        <f t="shared" si="55"/>
        <v/>
      </c>
      <c r="U118" s="33" t="str">
        <f t="shared" si="56"/>
        <v/>
      </c>
      <c r="V118" s="33" t="str">
        <f t="shared" si="57"/>
        <v/>
      </c>
      <c r="W118" s="51"/>
      <c r="X118" s="331"/>
      <c r="Y118" s="473"/>
      <c r="Z118" s="384"/>
      <c r="AA118" s="385"/>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86"/>
      <c r="AM118" s="3" t="str">
        <f t="shared" si="71"/>
        <v/>
      </c>
      <c r="AN118" s="3" t="str">
        <f t="shared" si="72"/>
        <v/>
      </c>
      <c r="AO118" s="3" t="e">
        <f t="shared" si="73"/>
        <v>#N/A</v>
      </c>
      <c r="AP118" s="4" t="str">
        <f t="shared" si="74"/>
        <v xml:space="preserve"> </v>
      </c>
      <c r="AQ118" s="387"/>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9"/>
      <c r="CB118" s="221"/>
    </row>
    <row r="119" spans="1:80" s="1" customFormat="1" ht="13.5" customHeight="1">
      <c r="A119" s="395">
        <v>102</v>
      </c>
      <c r="B119" s="52"/>
      <c r="C119" s="52"/>
      <c r="D119" s="52"/>
      <c r="E119" s="52"/>
      <c r="F119" s="52"/>
      <c r="G119" s="389"/>
      <c r="H119" s="52"/>
      <c r="I119" s="52"/>
      <c r="J119" s="53"/>
      <c r="K119" s="52"/>
      <c r="L119" s="51"/>
      <c r="M119" s="52"/>
      <c r="N119" s="53"/>
      <c r="O119" s="53"/>
      <c r="P119" s="31" t="str">
        <f t="shared" si="52"/>
        <v/>
      </c>
      <c r="Q119" s="31" t="str">
        <f t="shared" si="53"/>
        <v/>
      </c>
      <c r="R119" s="32" t="str">
        <f t="shared" si="54"/>
        <v/>
      </c>
      <c r="S119" s="396" t="str">
        <f t="shared" si="61"/>
        <v/>
      </c>
      <c r="T119" s="33" t="str">
        <f t="shared" si="55"/>
        <v/>
      </c>
      <c r="U119" s="33" t="str">
        <f t="shared" si="56"/>
        <v/>
      </c>
      <c r="V119" s="33" t="str">
        <f t="shared" si="57"/>
        <v/>
      </c>
      <c r="W119" s="51"/>
      <c r="X119" s="331"/>
      <c r="Y119" s="473"/>
      <c r="Z119" s="384"/>
      <c r="AA119" s="385"/>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86"/>
      <c r="AM119" s="3" t="str">
        <f t="shared" si="71"/>
        <v/>
      </c>
      <c r="AN119" s="3" t="str">
        <f t="shared" si="72"/>
        <v/>
      </c>
      <c r="AO119" s="3" t="e">
        <f t="shared" si="73"/>
        <v>#N/A</v>
      </c>
      <c r="AP119" s="4" t="str">
        <f t="shared" si="74"/>
        <v xml:space="preserve"> </v>
      </c>
      <c r="AQ119" s="387"/>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9"/>
      <c r="CB119" s="221"/>
    </row>
    <row r="120" spans="1:80" s="1" customFormat="1" ht="13.5" customHeight="1">
      <c r="A120" s="395">
        <v>103</v>
      </c>
      <c r="B120" s="52"/>
      <c r="C120" s="52"/>
      <c r="D120" s="52"/>
      <c r="E120" s="52"/>
      <c r="F120" s="52"/>
      <c r="G120" s="389"/>
      <c r="H120" s="52"/>
      <c r="I120" s="52"/>
      <c r="J120" s="53"/>
      <c r="K120" s="52"/>
      <c r="L120" s="51"/>
      <c r="M120" s="52"/>
      <c r="N120" s="53"/>
      <c r="O120" s="53"/>
      <c r="P120" s="31" t="str">
        <f t="shared" si="52"/>
        <v/>
      </c>
      <c r="Q120" s="31" t="str">
        <f t="shared" si="53"/>
        <v/>
      </c>
      <c r="R120" s="32" t="str">
        <f t="shared" si="54"/>
        <v/>
      </c>
      <c r="S120" s="396" t="str">
        <f t="shared" si="61"/>
        <v/>
      </c>
      <c r="T120" s="33" t="str">
        <f t="shared" si="55"/>
        <v/>
      </c>
      <c r="U120" s="33" t="str">
        <f t="shared" si="56"/>
        <v/>
      </c>
      <c r="V120" s="33" t="str">
        <f t="shared" si="57"/>
        <v/>
      </c>
      <c r="W120" s="51"/>
      <c r="X120" s="331"/>
      <c r="Y120" s="473"/>
      <c r="Z120" s="384"/>
      <c r="AA120" s="385"/>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86"/>
      <c r="AM120" s="3" t="str">
        <f t="shared" si="71"/>
        <v/>
      </c>
      <c r="AN120" s="3" t="str">
        <f t="shared" si="72"/>
        <v/>
      </c>
      <c r="AO120" s="3" t="e">
        <f t="shared" si="73"/>
        <v>#N/A</v>
      </c>
      <c r="AP120" s="4" t="str">
        <f t="shared" si="74"/>
        <v xml:space="preserve"> </v>
      </c>
      <c r="AQ120" s="387"/>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9"/>
      <c r="CB120" s="221"/>
    </row>
    <row r="121" spans="1:80" s="1" customFormat="1" ht="13.5" customHeight="1">
      <c r="A121" s="395">
        <v>104</v>
      </c>
      <c r="B121" s="52"/>
      <c r="C121" s="52"/>
      <c r="D121" s="52"/>
      <c r="E121" s="52"/>
      <c r="F121" s="52"/>
      <c r="G121" s="389"/>
      <c r="H121" s="52"/>
      <c r="I121" s="52"/>
      <c r="J121" s="53"/>
      <c r="K121" s="52"/>
      <c r="L121" s="51"/>
      <c r="M121" s="52"/>
      <c r="N121" s="53"/>
      <c r="O121" s="53"/>
      <c r="P121" s="31" t="str">
        <f t="shared" si="52"/>
        <v/>
      </c>
      <c r="Q121" s="31" t="str">
        <f t="shared" si="53"/>
        <v/>
      </c>
      <c r="R121" s="32" t="str">
        <f t="shared" si="54"/>
        <v/>
      </c>
      <c r="S121" s="396" t="str">
        <f t="shared" si="61"/>
        <v/>
      </c>
      <c r="T121" s="33" t="str">
        <f t="shared" si="55"/>
        <v/>
      </c>
      <c r="U121" s="33" t="str">
        <f t="shared" si="56"/>
        <v/>
      </c>
      <c r="V121" s="33" t="str">
        <f t="shared" si="57"/>
        <v/>
      </c>
      <c r="W121" s="51"/>
      <c r="X121" s="331"/>
      <c r="Y121" s="473"/>
      <c r="Z121" s="384"/>
      <c r="AA121" s="385"/>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86"/>
      <c r="AM121" s="3" t="str">
        <f t="shared" si="71"/>
        <v/>
      </c>
      <c r="AN121" s="3" t="str">
        <f t="shared" si="72"/>
        <v/>
      </c>
      <c r="AO121" s="3" t="e">
        <f t="shared" si="73"/>
        <v>#N/A</v>
      </c>
      <c r="AP121" s="4" t="str">
        <f t="shared" si="74"/>
        <v xml:space="preserve"> </v>
      </c>
      <c r="AQ121" s="387"/>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9"/>
      <c r="CB121" s="221"/>
    </row>
    <row r="122" spans="1:80" s="1" customFormat="1" ht="13.5" customHeight="1">
      <c r="A122" s="395">
        <v>105</v>
      </c>
      <c r="B122" s="52"/>
      <c r="C122" s="52"/>
      <c r="D122" s="52"/>
      <c r="E122" s="52"/>
      <c r="F122" s="52"/>
      <c r="G122" s="389"/>
      <c r="H122" s="52"/>
      <c r="I122" s="52"/>
      <c r="J122" s="53"/>
      <c r="K122" s="52"/>
      <c r="L122" s="51"/>
      <c r="M122" s="52"/>
      <c r="N122" s="53"/>
      <c r="O122" s="53"/>
      <c r="P122" s="31" t="str">
        <f t="shared" si="52"/>
        <v/>
      </c>
      <c r="Q122" s="31" t="str">
        <f t="shared" si="53"/>
        <v/>
      </c>
      <c r="R122" s="32" t="str">
        <f t="shared" si="54"/>
        <v/>
      </c>
      <c r="S122" s="396" t="str">
        <f t="shared" si="61"/>
        <v/>
      </c>
      <c r="T122" s="33" t="str">
        <f t="shared" si="55"/>
        <v/>
      </c>
      <c r="U122" s="33" t="str">
        <f t="shared" si="56"/>
        <v/>
      </c>
      <c r="V122" s="33" t="str">
        <f t="shared" si="57"/>
        <v/>
      </c>
      <c r="W122" s="51"/>
      <c r="X122" s="331"/>
      <c r="Y122" s="473"/>
      <c r="Z122" s="384"/>
      <c r="AA122" s="385"/>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86"/>
      <c r="AM122" s="3" t="str">
        <f t="shared" si="71"/>
        <v/>
      </c>
      <c r="AN122" s="3" t="str">
        <f t="shared" si="72"/>
        <v/>
      </c>
      <c r="AO122" s="3" t="e">
        <f t="shared" si="73"/>
        <v>#N/A</v>
      </c>
      <c r="AP122" s="4" t="str">
        <f t="shared" si="74"/>
        <v xml:space="preserve"> </v>
      </c>
      <c r="AQ122" s="387"/>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9"/>
      <c r="CB122" s="221"/>
    </row>
    <row r="123" spans="1:80" s="1" customFormat="1" ht="13.5" customHeight="1">
      <c r="A123" s="395">
        <v>106</v>
      </c>
      <c r="B123" s="52"/>
      <c r="C123" s="52"/>
      <c r="D123" s="52"/>
      <c r="E123" s="52"/>
      <c r="F123" s="52"/>
      <c r="G123" s="389"/>
      <c r="H123" s="52"/>
      <c r="I123" s="52"/>
      <c r="J123" s="53"/>
      <c r="K123" s="52"/>
      <c r="L123" s="51"/>
      <c r="M123" s="52"/>
      <c r="N123" s="53"/>
      <c r="O123" s="53"/>
      <c r="P123" s="31" t="str">
        <f t="shared" si="52"/>
        <v/>
      </c>
      <c r="Q123" s="31" t="str">
        <f t="shared" si="53"/>
        <v/>
      </c>
      <c r="R123" s="32" t="str">
        <f t="shared" si="54"/>
        <v/>
      </c>
      <c r="S123" s="396" t="str">
        <f t="shared" si="61"/>
        <v/>
      </c>
      <c r="T123" s="33" t="str">
        <f t="shared" si="55"/>
        <v/>
      </c>
      <c r="U123" s="33" t="str">
        <f t="shared" si="56"/>
        <v/>
      </c>
      <c r="V123" s="33" t="str">
        <f t="shared" si="57"/>
        <v/>
      </c>
      <c r="W123" s="51"/>
      <c r="X123" s="331"/>
      <c r="Y123" s="473"/>
      <c r="Z123" s="384"/>
      <c r="AA123" s="385"/>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86"/>
      <c r="AM123" s="3" t="str">
        <f t="shared" si="71"/>
        <v/>
      </c>
      <c r="AN123" s="3" t="str">
        <f t="shared" si="72"/>
        <v/>
      </c>
      <c r="AO123" s="3" t="e">
        <f t="shared" si="73"/>
        <v>#N/A</v>
      </c>
      <c r="AP123" s="4" t="str">
        <f t="shared" si="74"/>
        <v xml:space="preserve"> </v>
      </c>
      <c r="AQ123" s="387"/>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9"/>
      <c r="CB123" s="221"/>
    </row>
    <row r="124" spans="1:80" s="1" customFormat="1" ht="13.5" customHeight="1">
      <c r="A124" s="395">
        <v>107</v>
      </c>
      <c r="B124" s="52"/>
      <c r="C124" s="52"/>
      <c r="D124" s="52"/>
      <c r="E124" s="52"/>
      <c r="F124" s="52"/>
      <c r="G124" s="389"/>
      <c r="H124" s="52"/>
      <c r="I124" s="52"/>
      <c r="J124" s="53"/>
      <c r="K124" s="52"/>
      <c r="L124" s="51"/>
      <c r="M124" s="52"/>
      <c r="N124" s="53"/>
      <c r="O124" s="53"/>
      <c r="P124" s="31" t="str">
        <f t="shared" si="52"/>
        <v/>
      </c>
      <c r="Q124" s="31" t="str">
        <f t="shared" si="53"/>
        <v/>
      </c>
      <c r="R124" s="32" t="str">
        <f t="shared" si="54"/>
        <v/>
      </c>
      <c r="S124" s="396" t="str">
        <f t="shared" si="61"/>
        <v/>
      </c>
      <c r="T124" s="33" t="str">
        <f t="shared" si="55"/>
        <v/>
      </c>
      <c r="U124" s="33" t="str">
        <f t="shared" si="56"/>
        <v/>
      </c>
      <c r="V124" s="33" t="str">
        <f t="shared" si="57"/>
        <v/>
      </c>
      <c r="W124" s="51"/>
      <c r="X124" s="331"/>
      <c r="Y124" s="473"/>
      <c r="Z124" s="384"/>
      <c r="AA124" s="385"/>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86"/>
      <c r="AM124" s="3" t="str">
        <f t="shared" si="71"/>
        <v/>
      </c>
      <c r="AN124" s="3" t="str">
        <f t="shared" si="72"/>
        <v/>
      </c>
      <c r="AO124" s="3" t="e">
        <f t="shared" si="73"/>
        <v>#N/A</v>
      </c>
      <c r="AP124" s="4" t="str">
        <f t="shared" si="74"/>
        <v xml:space="preserve"> </v>
      </c>
      <c r="AQ124" s="387"/>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9"/>
      <c r="CB124" s="221"/>
    </row>
    <row r="125" spans="1:80" s="1" customFormat="1" ht="13.5" customHeight="1">
      <c r="A125" s="395">
        <v>108</v>
      </c>
      <c r="B125" s="52"/>
      <c r="C125" s="52"/>
      <c r="D125" s="52"/>
      <c r="E125" s="52"/>
      <c r="F125" s="52"/>
      <c r="G125" s="389"/>
      <c r="H125" s="52"/>
      <c r="I125" s="52"/>
      <c r="J125" s="53"/>
      <c r="K125" s="52"/>
      <c r="L125" s="51"/>
      <c r="M125" s="52"/>
      <c r="N125" s="53"/>
      <c r="O125" s="53"/>
      <c r="P125" s="31" t="str">
        <f t="shared" si="52"/>
        <v/>
      </c>
      <c r="Q125" s="31" t="str">
        <f t="shared" si="53"/>
        <v/>
      </c>
      <c r="R125" s="32" t="str">
        <f t="shared" si="54"/>
        <v/>
      </c>
      <c r="S125" s="396" t="str">
        <f t="shared" si="61"/>
        <v/>
      </c>
      <c r="T125" s="33" t="str">
        <f t="shared" si="55"/>
        <v/>
      </c>
      <c r="U125" s="33" t="str">
        <f t="shared" si="56"/>
        <v/>
      </c>
      <c r="V125" s="33" t="str">
        <f t="shared" si="57"/>
        <v/>
      </c>
      <c r="W125" s="51"/>
      <c r="X125" s="331"/>
      <c r="Y125" s="473"/>
      <c r="Z125" s="384"/>
      <c r="AA125" s="385"/>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86"/>
      <c r="AM125" s="3" t="str">
        <f t="shared" si="71"/>
        <v/>
      </c>
      <c r="AN125" s="3" t="str">
        <f t="shared" si="72"/>
        <v/>
      </c>
      <c r="AO125" s="3" t="e">
        <f t="shared" si="73"/>
        <v>#N/A</v>
      </c>
      <c r="AP125" s="4" t="str">
        <f t="shared" si="74"/>
        <v xml:space="preserve"> </v>
      </c>
      <c r="AQ125" s="387"/>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9"/>
      <c r="CB125" s="221"/>
    </row>
    <row r="126" spans="1:80" s="1" customFormat="1" ht="13.5" customHeight="1">
      <c r="A126" s="395">
        <v>109</v>
      </c>
      <c r="B126" s="52"/>
      <c r="C126" s="52"/>
      <c r="D126" s="52"/>
      <c r="E126" s="52"/>
      <c r="F126" s="52"/>
      <c r="G126" s="389"/>
      <c r="H126" s="52"/>
      <c r="I126" s="52"/>
      <c r="J126" s="53"/>
      <c r="K126" s="52"/>
      <c r="L126" s="51"/>
      <c r="M126" s="52"/>
      <c r="N126" s="53"/>
      <c r="O126" s="53"/>
      <c r="P126" s="31" t="str">
        <f t="shared" si="52"/>
        <v/>
      </c>
      <c r="Q126" s="31" t="str">
        <f t="shared" si="53"/>
        <v/>
      </c>
      <c r="R126" s="32" t="str">
        <f t="shared" si="54"/>
        <v/>
      </c>
      <c r="S126" s="396" t="str">
        <f t="shared" si="61"/>
        <v/>
      </c>
      <c r="T126" s="33" t="str">
        <f t="shared" si="55"/>
        <v/>
      </c>
      <c r="U126" s="33" t="str">
        <f t="shared" si="56"/>
        <v/>
      </c>
      <c r="V126" s="33" t="str">
        <f t="shared" si="57"/>
        <v/>
      </c>
      <c r="W126" s="51"/>
      <c r="X126" s="331"/>
      <c r="Y126" s="473"/>
      <c r="Z126" s="384"/>
      <c r="AA126" s="385"/>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86"/>
      <c r="AM126" s="3" t="str">
        <f t="shared" si="71"/>
        <v/>
      </c>
      <c r="AN126" s="3" t="str">
        <f t="shared" si="72"/>
        <v/>
      </c>
      <c r="AO126" s="3" t="e">
        <f t="shared" si="73"/>
        <v>#N/A</v>
      </c>
      <c r="AP126" s="4" t="str">
        <f t="shared" si="74"/>
        <v xml:space="preserve"> </v>
      </c>
      <c r="AQ126" s="387"/>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9"/>
      <c r="CB126" s="221"/>
    </row>
    <row r="127" spans="1:80" s="1" customFormat="1" ht="13.5" customHeight="1">
      <c r="A127" s="395">
        <v>110</v>
      </c>
      <c r="B127" s="52"/>
      <c r="C127" s="52"/>
      <c r="D127" s="52"/>
      <c r="E127" s="52"/>
      <c r="F127" s="52"/>
      <c r="G127" s="389"/>
      <c r="H127" s="52"/>
      <c r="I127" s="52"/>
      <c r="J127" s="53"/>
      <c r="K127" s="52"/>
      <c r="L127" s="51"/>
      <c r="M127" s="52"/>
      <c r="N127" s="53"/>
      <c r="O127" s="53"/>
      <c r="P127" s="31" t="str">
        <f t="shared" si="52"/>
        <v/>
      </c>
      <c r="Q127" s="31" t="str">
        <f t="shared" si="53"/>
        <v/>
      </c>
      <c r="R127" s="32" t="str">
        <f t="shared" si="54"/>
        <v/>
      </c>
      <c r="S127" s="396" t="str">
        <f t="shared" si="61"/>
        <v/>
      </c>
      <c r="T127" s="33" t="str">
        <f t="shared" si="55"/>
        <v/>
      </c>
      <c r="U127" s="33" t="str">
        <f t="shared" si="56"/>
        <v/>
      </c>
      <c r="V127" s="33" t="str">
        <f t="shared" si="57"/>
        <v/>
      </c>
      <c r="W127" s="51"/>
      <c r="X127" s="331"/>
      <c r="Y127" s="473"/>
      <c r="Z127" s="384"/>
      <c r="AA127" s="385"/>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86"/>
      <c r="AM127" s="3" t="str">
        <f t="shared" si="71"/>
        <v/>
      </c>
      <c r="AN127" s="3" t="str">
        <f t="shared" si="72"/>
        <v/>
      </c>
      <c r="AO127" s="3" t="e">
        <f t="shared" si="73"/>
        <v>#N/A</v>
      </c>
      <c r="AP127" s="4" t="str">
        <f t="shared" si="74"/>
        <v xml:space="preserve"> </v>
      </c>
      <c r="AQ127" s="387"/>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9"/>
      <c r="CB127" s="221"/>
    </row>
    <row r="128" spans="1:80" s="1" customFormat="1" ht="13.5" customHeight="1">
      <c r="A128" s="395">
        <v>111</v>
      </c>
      <c r="B128" s="52"/>
      <c r="C128" s="52"/>
      <c r="D128" s="52"/>
      <c r="E128" s="52"/>
      <c r="F128" s="52"/>
      <c r="G128" s="389"/>
      <c r="H128" s="52"/>
      <c r="I128" s="52"/>
      <c r="J128" s="53"/>
      <c r="K128" s="52"/>
      <c r="L128" s="51"/>
      <c r="M128" s="52"/>
      <c r="N128" s="53"/>
      <c r="O128" s="53"/>
      <c r="P128" s="31" t="str">
        <f t="shared" si="52"/>
        <v/>
      </c>
      <c r="Q128" s="31" t="str">
        <f t="shared" si="53"/>
        <v/>
      </c>
      <c r="R128" s="32" t="str">
        <f t="shared" si="54"/>
        <v/>
      </c>
      <c r="S128" s="396" t="str">
        <f t="shared" si="61"/>
        <v/>
      </c>
      <c r="T128" s="33" t="str">
        <f t="shared" si="55"/>
        <v/>
      </c>
      <c r="U128" s="33" t="str">
        <f t="shared" si="56"/>
        <v/>
      </c>
      <c r="V128" s="33" t="str">
        <f t="shared" si="57"/>
        <v/>
      </c>
      <c r="W128" s="51"/>
      <c r="X128" s="331"/>
      <c r="Y128" s="473"/>
      <c r="Z128" s="384"/>
      <c r="AA128" s="385"/>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86"/>
      <c r="AM128" s="3" t="str">
        <f t="shared" si="71"/>
        <v/>
      </c>
      <c r="AN128" s="3" t="str">
        <f t="shared" si="72"/>
        <v/>
      </c>
      <c r="AO128" s="3" t="e">
        <f t="shared" si="73"/>
        <v>#N/A</v>
      </c>
      <c r="AP128" s="4" t="str">
        <f t="shared" si="74"/>
        <v xml:space="preserve"> </v>
      </c>
      <c r="AQ128" s="387"/>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9"/>
      <c r="CB128" s="221"/>
    </row>
    <row r="129" spans="1:80" s="1" customFormat="1" ht="13.5" customHeight="1">
      <c r="A129" s="395">
        <v>112</v>
      </c>
      <c r="B129" s="52"/>
      <c r="C129" s="52"/>
      <c r="D129" s="52"/>
      <c r="E129" s="52"/>
      <c r="F129" s="52"/>
      <c r="G129" s="389"/>
      <c r="H129" s="52"/>
      <c r="I129" s="52"/>
      <c r="J129" s="53"/>
      <c r="K129" s="52"/>
      <c r="L129" s="51"/>
      <c r="M129" s="52"/>
      <c r="N129" s="53"/>
      <c r="O129" s="53"/>
      <c r="P129" s="31" t="str">
        <f t="shared" si="52"/>
        <v/>
      </c>
      <c r="Q129" s="31" t="str">
        <f t="shared" si="53"/>
        <v/>
      </c>
      <c r="R129" s="32" t="str">
        <f t="shared" si="54"/>
        <v/>
      </c>
      <c r="S129" s="396" t="str">
        <f t="shared" si="61"/>
        <v/>
      </c>
      <c r="T129" s="33" t="str">
        <f t="shared" si="55"/>
        <v/>
      </c>
      <c r="U129" s="33" t="str">
        <f t="shared" si="56"/>
        <v/>
      </c>
      <c r="V129" s="33" t="str">
        <f t="shared" si="57"/>
        <v/>
      </c>
      <c r="W129" s="51"/>
      <c r="X129" s="331"/>
      <c r="Y129" s="473"/>
      <c r="Z129" s="384"/>
      <c r="AA129" s="385"/>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86"/>
      <c r="AM129" s="3" t="str">
        <f t="shared" si="71"/>
        <v/>
      </c>
      <c r="AN129" s="3" t="str">
        <f t="shared" si="72"/>
        <v/>
      </c>
      <c r="AO129" s="3" t="e">
        <f t="shared" si="73"/>
        <v>#N/A</v>
      </c>
      <c r="AP129" s="4" t="str">
        <f t="shared" si="74"/>
        <v xml:space="preserve"> </v>
      </c>
      <c r="AQ129" s="387"/>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9"/>
      <c r="CB129" s="221"/>
    </row>
    <row r="130" spans="1:80" s="1" customFormat="1" ht="13.5" customHeight="1">
      <c r="A130" s="395">
        <v>113</v>
      </c>
      <c r="B130" s="52"/>
      <c r="C130" s="52"/>
      <c r="D130" s="52"/>
      <c r="E130" s="52"/>
      <c r="F130" s="52"/>
      <c r="G130" s="389"/>
      <c r="H130" s="52"/>
      <c r="I130" s="52"/>
      <c r="J130" s="53"/>
      <c r="K130" s="52"/>
      <c r="L130" s="51"/>
      <c r="M130" s="52"/>
      <c r="N130" s="53"/>
      <c r="O130" s="53"/>
      <c r="P130" s="31" t="str">
        <f t="shared" si="52"/>
        <v/>
      </c>
      <c r="Q130" s="31" t="str">
        <f t="shared" si="53"/>
        <v/>
      </c>
      <c r="R130" s="32" t="str">
        <f t="shared" si="54"/>
        <v/>
      </c>
      <c r="S130" s="396" t="str">
        <f t="shared" si="61"/>
        <v/>
      </c>
      <c r="T130" s="33" t="str">
        <f t="shared" si="55"/>
        <v/>
      </c>
      <c r="U130" s="33" t="str">
        <f t="shared" si="56"/>
        <v/>
      </c>
      <c r="V130" s="33" t="str">
        <f t="shared" si="57"/>
        <v/>
      </c>
      <c r="W130" s="51"/>
      <c r="X130" s="331"/>
      <c r="Y130" s="473"/>
      <c r="Z130" s="384"/>
      <c r="AA130" s="385"/>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86"/>
      <c r="AM130" s="3" t="str">
        <f t="shared" si="71"/>
        <v/>
      </c>
      <c r="AN130" s="3" t="str">
        <f t="shared" si="72"/>
        <v/>
      </c>
      <c r="AO130" s="3" t="e">
        <f t="shared" si="73"/>
        <v>#N/A</v>
      </c>
      <c r="AP130" s="4" t="str">
        <f t="shared" si="74"/>
        <v xml:space="preserve"> </v>
      </c>
      <c r="AQ130" s="387"/>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9"/>
      <c r="CB130" s="221"/>
    </row>
    <row r="131" spans="1:80" s="1" customFormat="1" ht="13.5" customHeight="1">
      <c r="A131" s="395">
        <v>114</v>
      </c>
      <c r="B131" s="52"/>
      <c r="C131" s="52"/>
      <c r="D131" s="52"/>
      <c r="E131" s="52"/>
      <c r="F131" s="52"/>
      <c r="G131" s="389"/>
      <c r="H131" s="52"/>
      <c r="I131" s="52"/>
      <c r="J131" s="53"/>
      <c r="K131" s="52"/>
      <c r="L131" s="51"/>
      <c r="M131" s="52"/>
      <c r="N131" s="53"/>
      <c r="O131" s="53"/>
      <c r="P131" s="31" t="str">
        <f t="shared" si="52"/>
        <v/>
      </c>
      <c r="Q131" s="31" t="str">
        <f t="shared" si="53"/>
        <v/>
      </c>
      <c r="R131" s="32" t="str">
        <f t="shared" si="54"/>
        <v/>
      </c>
      <c r="S131" s="396" t="str">
        <f t="shared" si="61"/>
        <v/>
      </c>
      <c r="T131" s="33" t="str">
        <f t="shared" si="55"/>
        <v/>
      </c>
      <c r="U131" s="33" t="str">
        <f t="shared" si="56"/>
        <v/>
      </c>
      <c r="V131" s="33" t="str">
        <f t="shared" si="57"/>
        <v/>
      </c>
      <c r="W131" s="51"/>
      <c r="X131" s="331"/>
      <c r="Y131" s="473"/>
      <c r="Z131" s="384"/>
      <c r="AA131" s="385"/>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86"/>
      <c r="AM131" s="3" t="str">
        <f t="shared" si="71"/>
        <v/>
      </c>
      <c r="AN131" s="3" t="str">
        <f t="shared" si="72"/>
        <v/>
      </c>
      <c r="AO131" s="3" t="e">
        <f t="shared" si="73"/>
        <v>#N/A</v>
      </c>
      <c r="AP131" s="4" t="str">
        <f t="shared" si="74"/>
        <v xml:space="preserve"> </v>
      </c>
      <c r="AQ131" s="387"/>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9"/>
      <c r="CB131" s="221"/>
    </row>
    <row r="132" spans="1:80" s="1" customFormat="1" ht="13.5" customHeight="1">
      <c r="A132" s="395">
        <v>115</v>
      </c>
      <c r="B132" s="52"/>
      <c r="C132" s="52"/>
      <c r="D132" s="52"/>
      <c r="E132" s="52"/>
      <c r="F132" s="52"/>
      <c r="G132" s="389"/>
      <c r="H132" s="52"/>
      <c r="I132" s="52"/>
      <c r="J132" s="53"/>
      <c r="K132" s="52"/>
      <c r="L132" s="51"/>
      <c r="M132" s="52"/>
      <c r="N132" s="53"/>
      <c r="O132" s="53"/>
      <c r="P132" s="31" t="str">
        <f t="shared" si="52"/>
        <v/>
      </c>
      <c r="Q132" s="31" t="str">
        <f t="shared" si="53"/>
        <v/>
      </c>
      <c r="R132" s="32" t="str">
        <f t="shared" si="54"/>
        <v/>
      </c>
      <c r="S132" s="396" t="str">
        <f t="shared" si="61"/>
        <v/>
      </c>
      <c r="T132" s="33" t="str">
        <f t="shared" si="55"/>
        <v/>
      </c>
      <c r="U132" s="33" t="str">
        <f t="shared" si="56"/>
        <v/>
      </c>
      <c r="V132" s="33" t="str">
        <f t="shared" si="57"/>
        <v/>
      </c>
      <c r="W132" s="51"/>
      <c r="X132" s="331"/>
      <c r="Y132" s="473"/>
      <c r="Z132" s="384"/>
      <c r="AA132" s="385"/>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86"/>
      <c r="AM132" s="3" t="str">
        <f t="shared" si="71"/>
        <v/>
      </c>
      <c r="AN132" s="3" t="str">
        <f t="shared" si="72"/>
        <v/>
      </c>
      <c r="AO132" s="3" t="e">
        <f t="shared" si="73"/>
        <v>#N/A</v>
      </c>
      <c r="AP132" s="4" t="str">
        <f t="shared" si="74"/>
        <v xml:space="preserve"> </v>
      </c>
      <c r="AQ132" s="387"/>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9"/>
      <c r="CB132" s="221"/>
    </row>
    <row r="133" spans="1:80" s="1" customFormat="1" ht="13.5" customHeight="1">
      <c r="A133" s="395">
        <v>116</v>
      </c>
      <c r="B133" s="52"/>
      <c r="C133" s="52"/>
      <c r="D133" s="52"/>
      <c r="E133" s="52"/>
      <c r="F133" s="52"/>
      <c r="G133" s="389"/>
      <c r="H133" s="52"/>
      <c r="I133" s="52"/>
      <c r="J133" s="53"/>
      <c r="K133" s="52"/>
      <c r="L133" s="51"/>
      <c r="M133" s="52"/>
      <c r="N133" s="53"/>
      <c r="O133" s="53"/>
      <c r="P133" s="31" t="str">
        <f t="shared" si="52"/>
        <v/>
      </c>
      <c r="Q133" s="31" t="str">
        <f t="shared" si="53"/>
        <v/>
      </c>
      <c r="R133" s="32" t="str">
        <f t="shared" si="54"/>
        <v/>
      </c>
      <c r="S133" s="396" t="str">
        <f t="shared" si="61"/>
        <v/>
      </c>
      <c r="T133" s="33" t="str">
        <f t="shared" si="55"/>
        <v/>
      </c>
      <c r="U133" s="33" t="str">
        <f t="shared" si="56"/>
        <v/>
      </c>
      <c r="V133" s="33" t="str">
        <f t="shared" si="57"/>
        <v/>
      </c>
      <c r="W133" s="51"/>
      <c r="X133" s="331"/>
      <c r="Y133" s="473"/>
      <c r="Z133" s="384"/>
      <c r="AA133" s="385"/>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86"/>
      <c r="AM133" s="3" t="str">
        <f t="shared" si="71"/>
        <v/>
      </c>
      <c r="AN133" s="3" t="str">
        <f t="shared" si="72"/>
        <v/>
      </c>
      <c r="AO133" s="3" t="e">
        <f t="shared" si="73"/>
        <v>#N/A</v>
      </c>
      <c r="AP133" s="4" t="str">
        <f t="shared" si="74"/>
        <v xml:space="preserve"> </v>
      </c>
      <c r="AQ133" s="387"/>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9"/>
      <c r="CB133" s="221"/>
    </row>
    <row r="134" spans="1:80" s="1" customFormat="1" ht="13.5" customHeight="1">
      <c r="A134" s="395">
        <v>117</v>
      </c>
      <c r="B134" s="52"/>
      <c r="C134" s="52"/>
      <c r="D134" s="52"/>
      <c r="E134" s="52"/>
      <c r="F134" s="52"/>
      <c r="G134" s="389"/>
      <c r="H134" s="52"/>
      <c r="I134" s="52"/>
      <c r="J134" s="53"/>
      <c r="K134" s="52"/>
      <c r="L134" s="51"/>
      <c r="M134" s="52"/>
      <c r="N134" s="53"/>
      <c r="O134" s="53"/>
      <c r="P134" s="31" t="str">
        <f t="shared" si="52"/>
        <v/>
      </c>
      <c r="Q134" s="31" t="str">
        <f t="shared" si="53"/>
        <v/>
      </c>
      <c r="R134" s="32" t="str">
        <f t="shared" si="54"/>
        <v/>
      </c>
      <c r="S134" s="396" t="str">
        <f t="shared" si="61"/>
        <v/>
      </c>
      <c r="T134" s="33" t="str">
        <f t="shared" si="55"/>
        <v/>
      </c>
      <c r="U134" s="33" t="str">
        <f t="shared" si="56"/>
        <v/>
      </c>
      <c r="V134" s="33" t="str">
        <f t="shared" si="57"/>
        <v/>
      </c>
      <c r="W134" s="51"/>
      <c r="X134" s="331"/>
      <c r="Y134" s="473"/>
      <c r="Z134" s="384"/>
      <c r="AA134" s="385"/>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86"/>
      <c r="AM134" s="3" t="str">
        <f t="shared" si="71"/>
        <v/>
      </c>
      <c r="AN134" s="3" t="str">
        <f t="shared" si="72"/>
        <v/>
      </c>
      <c r="AO134" s="3" t="e">
        <f t="shared" si="73"/>
        <v>#N/A</v>
      </c>
      <c r="AP134" s="4" t="str">
        <f t="shared" si="74"/>
        <v xml:space="preserve"> </v>
      </c>
      <c r="AQ134" s="387"/>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9"/>
      <c r="CB134" s="221"/>
    </row>
    <row r="135" spans="1:80" s="1" customFormat="1" ht="13.5" customHeight="1">
      <c r="A135" s="395">
        <v>118</v>
      </c>
      <c r="B135" s="52"/>
      <c r="C135" s="52"/>
      <c r="D135" s="52"/>
      <c r="E135" s="52"/>
      <c r="F135" s="52"/>
      <c r="G135" s="389"/>
      <c r="H135" s="52"/>
      <c r="I135" s="52"/>
      <c r="J135" s="53"/>
      <c r="K135" s="52"/>
      <c r="L135" s="51"/>
      <c r="M135" s="52"/>
      <c r="N135" s="53"/>
      <c r="O135" s="53"/>
      <c r="P135" s="31" t="str">
        <f t="shared" si="52"/>
        <v/>
      </c>
      <c r="Q135" s="31" t="str">
        <f t="shared" si="53"/>
        <v/>
      </c>
      <c r="R135" s="32" t="str">
        <f t="shared" si="54"/>
        <v/>
      </c>
      <c r="S135" s="396" t="str">
        <f t="shared" si="61"/>
        <v/>
      </c>
      <c r="T135" s="33" t="str">
        <f t="shared" si="55"/>
        <v/>
      </c>
      <c r="U135" s="33" t="str">
        <f t="shared" si="56"/>
        <v/>
      </c>
      <c r="V135" s="33" t="str">
        <f t="shared" si="57"/>
        <v/>
      </c>
      <c r="W135" s="51"/>
      <c r="X135" s="331"/>
      <c r="Y135" s="473"/>
      <c r="Z135" s="384"/>
      <c r="AA135" s="385"/>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86"/>
      <c r="AM135" s="3" t="str">
        <f t="shared" si="71"/>
        <v/>
      </c>
      <c r="AN135" s="3" t="str">
        <f t="shared" si="72"/>
        <v/>
      </c>
      <c r="AO135" s="3" t="e">
        <f t="shared" si="73"/>
        <v>#N/A</v>
      </c>
      <c r="AP135" s="4" t="str">
        <f t="shared" si="74"/>
        <v xml:space="preserve"> </v>
      </c>
      <c r="AQ135" s="387"/>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9"/>
      <c r="CB135" s="221"/>
    </row>
    <row r="136" spans="1:80" s="1" customFormat="1" ht="13.5" customHeight="1">
      <c r="A136" s="395">
        <v>119</v>
      </c>
      <c r="B136" s="52"/>
      <c r="C136" s="52"/>
      <c r="D136" s="52"/>
      <c r="E136" s="52"/>
      <c r="F136" s="52"/>
      <c r="G136" s="389"/>
      <c r="H136" s="52"/>
      <c r="I136" s="52"/>
      <c r="J136" s="53"/>
      <c r="K136" s="52"/>
      <c r="L136" s="51"/>
      <c r="M136" s="52"/>
      <c r="N136" s="53"/>
      <c r="O136" s="53"/>
      <c r="P136" s="31" t="str">
        <f t="shared" si="52"/>
        <v/>
      </c>
      <c r="Q136" s="31" t="str">
        <f t="shared" si="53"/>
        <v/>
      </c>
      <c r="R136" s="32" t="str">
        <f t="shared" si="54"/>
        <v/>
      </c>
      <c r="S136" s="396" t="str">
        <f t="shared" si="61"/>
        <v/>
      </c>
      <c r="T136" s="33" t="str">
        <f t="shared" si="55"/>
        <v/>
      </c>
      <c r="U136" s="33" t="str">
        <f t="shared" si="56"/>
        <v/>
      </c>
      <c r="V136" s="33" t="str">
        <f t="shared" si="57"/>
        <v/>
      </c>
      <c r="W136" s="51"/>
      <c r="X136" s="331"/>
      <c r="Y136" s="473"/>
      <c r="Z136" s="384"/>
      <c r="AA136" s="385"/>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86"/>
      <c r="AM136" s="3" t="str">
        <f t="shared" si="71"/>
        <v/>
      </c>
      <c r="AN136" s="3" t="str">
        <f t="shared" si="72"/>
        <v/>
      </c>
      <c r="AO136" s="3" t="e">
        <f t="shared" si="73"/>
        <v>#N/A</v>
      </c>
      <c r="AP136" s="4" t="str">
        <f t="shared" si="74"/>
        <v xml:space="preserve"> </v>
      </c>
      <c r="AQ136" s="387"/>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9"/>
      <c r="CB136" s="221"/>
    </row>
    <row r="137" spans="1:80" s="1" customFormat="1" ht="13.5" customHeight="1">
      <c r="A137" s="395">
        <v>120</v>
      </c>
      <c r="B137" s="52"/>
      <c r="C137" s="52"/>
      <c r="D137" s="52"/>
      <c r="E137" s="52"/>
      <c r="F137" s="52"/>
      <c r="G137" s="389"/>
      <c r="H137" s="52"/>
      <c r="I137" s="52"/>
      <c r="J137" s="53"/>
      <c r="K137" s="52"/>
      <c r="L137" s="51"/>
      <c r="M137" s="52"/>
      <c r="N137" s="53"/>
      <c r="O137" s="53"/>
      <c r="P137" s="31" t="str">
        <f t="shared" si="52"/>
        <v/>
      </c>
      <c r="Q137" s="31" t="str">
        <f t="shared" si="53"/>
        <v/>
      </c>
      <c r="R137" s="32" t="str">
        <f t="shared" si="54"/>
        <v/>
      </c>
      <c r="S137" s="396" t="str">
        <f t="shared" si="61"/>
        <v/>
      </c>
      <c r="T137" s="33" t="str">
        <f t="shared" si="55"/>
        <v/>
      </c>
      <c r="U137" s="33" t="str">
        <f t="shared" si="56"/>
        <v/>
      </c>
      <c r="V137" s="33" t="str">
        <f t="shared" si="57"/>
        <v/>
      </c>
      <c r="W137" s="51"/>
      <c r="X137" s="331"/>
      <c r="Y137" s="473"/>
      <c r="Z137" s="384"/>
      <c r="AA137" s="385"/>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86"/>
      <c r="AM137" s="3" t="str">
        <f t="shared" si="71"/>
        <v/>
      </c>
      <c r="AN137" s="3" t="str">
        <f t="shared" si="72"/>
        <v/>
      </c>
      <c r="AO137" s="3" t="e">
        <f t="shared" si="73"/>
        <v>#N/A</v>
      </c>
      <c r="AP137" s="4" t="str">
        <f t="shared" si="74"/>
        <v xml:space="preserve"> </v>
      </c>
      <c r="AQ137" s="387"/>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9"/>
      <c r="CB137" s="221"/>
    </row>
    <row r="138" spans="1:80" s="1" customFormat="1" ht="13.5" customHeight="1">
      <c r="A138" s="395">
        <v>121</v>
      </c>
      <c r="B138" s="52"/>
      <c r="C138" s="52"/>
      <c r="D138" s="52"/>
      <c r="E138" s="52"/>
      <c r="F138" s="52"/>
      <c r="G138" s="389"/>
      <c r="H138" s="52"/>
      <c r="I138" s="52"/>
      <c r="J138" s="53"/>
      <c r="K138" s="52"/>
      <c r="L138" s="51"/>
      <c r="M138" s="52"/>
      <c r="N138" s="53"/>
      <c r="O138" s="53"/>
      <c r="P138" s="31" t="str">
        <f t="shared" si="52"/>
        <v/>
      </c>
      <c r="Q138" s="31" t="str">
        <f t="shared" si="53"/>
        <v/>
      </c>
      <c r="R138" s="32" t="str">
        <f t="shared" si="54"/>
        <v/>
      </c>
      <c r="S138" s="396" t="str">
        <f t="shared" si="61"/>
        <v/>
      </c>
      <c r="T138" s="33" t="str">
        <f t="shared" si="55"/>
        <v/>
      </c>
      <c r="U138" s="33" t="str">
        <f t="shared" si="56"/>
        <v/>
      </c>
      <c r="V138" s="33" t="str">
        <f t="shared" si="57"/>
        <v/>
      </c>
      <c r="W138" s="51"/>
      <c r="X138" s="331"/>
      <c r="Y138" s="473"/>
      <c r="Z138" s="384"/>
      <c r="AA138" s="385"/>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86"/>
      <c r="AM138" s="3" t="str">
        <f t="shared" si="71"/>
        <v/>
      </c>
      <c r="AN138" s="3" t="str">
        <f t="shared" si="72"/>
        <v/>
      </c>
      <c r="AO138" s="3" t="e">
        <f t="shared" si="73"/>
        <v>#N/A</v>
      </c>
      <c r="AP138" s="4" t="str">
        <f t="shared" si="74"/>
        <v xml:space="preserve"> </v>
      </c>
      <c r="AQ138" s="387"/>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9"/>
      <c r="CB138" s="221"/>
    </row>
    <row r="139" spans="1:80" s="1" customFormat="1" ht="13.5" customHeight="1">
      <c r="A139" s="395">
        <v>122</v>
      </c>
      <c r="B139" s="52"/>
      <c r="C139" s="52"/>
      <c r="D139" s="52"/>
      <c r="E139" s="52"/>
      <c r="F139" s="52"/>
      <c r="G139" s="389"/>
      <c r="H139" s="52"/>
      <c r="I139" s="52"/>
      <c r="J139" s="53"/>
      <c r="K139" s="52"/>
      <c r="L139" s="51"/>
      <c r="M139" s="52"/>
      <c r="N139" s="53"/>
      <c r="O139" s="53"/>
      <c r="P139" s="31" t="str">
        <f t="shared" si="52"/>
        <v/>
      </c>
      <c r="Q139" s="31" t="str">
        <f t="shared" si="53"/>
        <v/>
      </c>
      <c r="R139" s="32" t="str">
        <f t="shared" si="54"/>
        <v/>
      </c>
      <c r="S139" s="396" t="str">
        <f t="shared" si="61"/>
        <v/>
      </c>
      <c r="T139" s="33" t="str">
        <f t="shared" si="55"/>
        <v/>
      </c>
      <c r="U139" s="33" t="str">
        <f t="shared" si="56"/>
        <v/>
      </c>
      <c r="V139" s="33" t="str">
        <f t="shared" si="57"/>
        <v/>
      </c>
      <c r="W139" s="51"/>
      <c r="X139" s="331"/>
      <c r="Y139" s="473"/>
      <c r="Z139" s="384"/>
      <c r="AA139" s="385"/>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86"/>
      <c r="AM139" s="3" t="str">
        <f t="shared" si="71"/>
        <v/>
      </c>
      <c r="AN139" s="3" t="str">
        <f t="shared" si="72"/>
        <v/>
      </c>
      <c r="AO139" s="3" t="e">
        <f t="shared" si="73"/>
        <v>#N/A</v>
      </c>
      <c r="AP139" s="4" t="str">
        <f t="shared" si="74"/>
        <v xml:space="preserve"> </v>
      </c>
      <c r="AQ139" s="387"/>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9"/>
      <c r="CB139" s="221"/>
    </row>
    <row r="140" spans="1:80" s="1" customFormat="1" ht="13.5" customHeight="1">
      <c r="A140" s="395">
        <v>123</v>
      </c>
      <c r="B140" s="52"/>
      <c r="C140" s="52"/>
      <c r="D140" s="52"/>
      <c r="E140" s="52"/>
      <c r="F140" s="52"/>
      <c r="G140" s="389"/>
      <c r="H140" s="52"/>
      <c r="I140" s="52"/>
      <c r="J140" s="53"/>
      <c r="K140" s="52"/>
      <c r="L140" s="51"/>
      <c r="M140" s="52"/>
      <c r="N140" s="53"/>
      <c r="O140" s="53"/>
      <c r="P140" s="31" t="str">
        <f t="shared" si="52"/>
        <v/>
      </c>
      <c r="Q140" s="31" t="str">
        <f t="shared" si="53"/>
        <v/>
      </c>
      <c r="R140" s="32" t="str">
        <f t="shared" si="54"/>
        <v/>
      </c>
      <c r="S140" s="396" t="str">
        <f t="shared" si="61"/>
        <v/>
      </c>
      <c r="T140" s="33" t="str">
        <f t="shared" si="55"/>
        <v/>
      </c>
      <c r="U140" s="33" t="str">
        <f t="shared" si="56"/>
        <v/>
      </c>
      <c r="V140" s="33" t="str">
        <f t="shared" si="57"/>
        <v/>
      </c>
      <c r="W140" s="51"/>
      <c r="X140" s="331"/>
      <c r="Y140" s="473"/>
      <c r="Z140" s="384"/>
      <c r="AA140" s="385"/>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86"/>
      <c r="AM140" s="3" t="str">
        <f t="shared" si="71"/>
        <v/>
      </c>
      <c r="AN140" s="3" t="str">
        <f t="shared" si="72"/>
        <v/>
      </c>
      <c r="AO140" s="3" t="e">
        <f t="shared" si="73"/>
        <v>#N/A</v>
      </c>
      <c r="AP140" s="4" t="str">
        <f t="shared" si="74"/>
        <v xml:space="preserve"> </v>
      </c>
      <c r="AQ140" s="387"/>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9"/>
      <c r="CB140" s="221"/>
    </row>
    <row r="141" spans="1:80" s="1" customFormat="1" ht="13.5" customHeight="1">
      <c r="A141" s="395">
        <v>124</v>
      </c>
      <c r="B141" s="52"/>
      <c r="C141" s="52"/>
      <c r="D141" s="52"/>
      <c r="E141" s="52"/>
      <c r="F141" s="52"/>
      <c r="G141" s="389"/>
      <c r="H141" s="52"/>
      <c r="I141" s="52"/>
      <c r="J141" s="53"/>
      <c r="K141" s="52"/>
      <c r="L141" s="51"/>
      <c r="M141" s="52"/>
      <c r="N141" s="53"/>
      <c r="O141" s="53"/>
      <c r="P141" s="31" t="str">
        <f t="shared" si="52"/>
        <v/>
      </c>
      <c r="Q141" s="31" t="str">
        <f t="shared" si="53"/>
        <v/>
      </c>
      <c r="R141" s="32" t="str">
        <f t="shared" si="54"/>
        <v/>
      </c>
      <c r="S141" s="396" t="str">
        <f t="shared" si="61"/>
        <v/>
      </c>
      <c r="T141" s="33" t="str">
        <f t="shared" si="55"/>
        <v/>
      </c>
      <c r="U141" s="33" t="str">
        <f t="shared" si="56"/>
        <v/>
      </c>
      <c r="V141" s="33" t="str">
        <f t="shared" si="57"/>
        <v/>
      </c>
      <c r="W141" s="51"/>
      <c r="X141" s="331"/>
      <c r="Y141" s="473"/>
      <c r="Z141" s="384"/>
      <c r="AA141" s="385"/>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86"/>
      <c r="AM141" s="3" t="str">
        <f t="shared" si="71"/>
        <v/>
      </c>
      <c r="AN141" s="3" t="str">
        <f t="shared" si="72"/>
        <v/>
      </c>
      <c r="AO141" s="3" t="e">
        <f t="shared" si="73"/>
        <v>#N/A</v>
      </c>
      <c r="AP141" s="4" t="str">
        <f t="shared" si="74"/>
        <v xml:space="preserve"> </v>
      </c>
      <c r="AQ141" s="387"/>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9"/>
      <c r="CB141" s="221"/>
    </row>
    <row r="142" spans="1:80" s="1" customFormat="1" ht="13.5" customHeight="1">
      <c r="A142" s="395">
        <v>125</v>
      </c>
      <c r="B142" s="52"/>
      <c r="C142" s="52"/>
      <c r="D142" s="52"/>
      <c r="E142" s="52"/>
      <c r="F142" s="52"/>
      <c r="G142" s="389"/>
      <c r="H142" s="52"/>
      <c r="I142" s="52"/>
      <c r="J142" s="53"/>
      <c r="K142" s="52"/>
      <c r="L142" s="51"/>
      <c r="M142" s="52"/>
      <c r="N142" s="53"/>
      <c r="O142" s="53"/>
      <c r="P142" s="31" t="str">
        <f t="shared" si="52"/>
        <v/>
      </c>
      <c r="Q142" s="31" t="str">
        <f t="shared" si="53"/>
        <v/>
      </c>
      <c r="R142" s="32" t="str">
        <f t="shared" si="54"/>
        <v/>
      </c>
      <c r="S142" s="396" t="str">
        <f t="shared" si="61"/>
        <v/>
      </c>
      <c r="T142" s="33" t="str">
        <f t="shared" si="55"/>
        <v/>
      </c>
      <c r="U142" s="33" t="str">
        <f t="shared" si="56"/>
        <v/>
      </c>
      <c r="V142" s="33" t="str">
        <f t="shared" si="57"/>
        <v/>
      </c>
      <c r="W142" s="51"/>
      <c r="X142" s="331"/>
      <c r="Y142" s="473"/>
      <c r="Z142" s="384"/>
      <c r="AA142" s="385"/>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86"/>
      <c r="AM142" s="3" t="str">
        <f t="shared" si="71"/>
        <v/>
      </c>
      <c r="AN142" s="3" t="str">
        <f t="shared" si="72"/>
        <v/>
      </c>
      <c r="AO142" s="3" t="e">
        <f t="shared" si="73"/>
        <v>#N/A</v>
      </c>
      <c r="AP142" s="4" t="str">
        <f t="shared" si="74"/>
        <v xml:space="preserve"> </v>
      </c>
      <c r="AQ142" s="387"/>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9"/>
      <c r="CB142" s="221"/>
    </row>
    <row r="143" spans="1:80" s="1" customFormat="1" ht="13.5" customHeight="1">
      <c r="A143" s="395">
        <v>126</v>
      </c>
      <c r="B143" s="52"/>
      <c r="C143" s="52"/>
      <c r="D143" s="52"/>
      <c r="E143" s="52"/>
      <c r="F143" s="52"/>
      <c r="G143" s="389"/>
      <c r="H143" s="52"/>
      <c r="I143" s="52"/>
      <c r="J143" s="53"/>
      <c r="K143" s="52"/>
      <c r="L143" s="51"/>
      <c r="M143" s="52"/>
      <c r="N143" s="53"/>
      <c r="O143" s="53"/>
      <c r="P143" s="31" t="str">
        <f t="shared" si="52"/>
        <v/>
      </c>
      <c r="Q143" s="31" t="str">
        <f t="shared" si="53"/>
        <v/>
      </c>
      <c r="R143" s="32" t="str">
        <f t="shared" si="54"/>
        <v/>
      </c>
      <c r="S143" s="396" t="str">
        <f t="shared" si="61"/>
        <v/>
      </c>
      <c r="T143" s="33" t="str">
        <f t="shared" si="55"/>
        <v/>
      </c>
      <c r="U143" s="33" t="str">
        <f t="shared" si="56"/>
        <v/>
      </c>
      <c r="V143" s="33" t="str">
        <f t="shared" si="57"/>
        <v/>
      </c>
      <c r="W143" s="51"/>
      <c r="X143" s="331"/>
      <c r="Y143" s="473"/>
      <c r="Z143" s="384"/>
      <c r="AA143" s="385"/>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86"/>
      <c r="AM143" s="3" t="str">
        <f t="shared" si="71"/>
        <v/>
      </c>
      <c r="AN143" s="3" t="str">
        <f t="shared" si="72"/>
        <v/>
      </c>
      <c r="AO143" s="3" t="e">
        <f t="shared" si="73"/>
        <v>#N/A</v>
      </c>
      <c r="AP143" s="4" t="str">
        <f t="shared" si="74"/>
        <v xml:space="preserve"> </v>
      </c>
      <c r="AQ143" s="387"/>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9"/>
      <c r="CB143" s="221"/>
    </row>
    <row r="144" spans="1:80" s="1" customFormat="1" ht="13.5" customHeight="1">
      <c r="A144" s="395">
        <v>127</v>
      </c>
      <c r="B144" s="52"/>
      <c r="C144" s="52"/>
      <c r="D144" s="52"/>
      <c r="E144" s="52"/>
      <c r="F144" s="52"/>
      <c r="G144" s="389"/>
      <c r="H144" s="52"/>
      <c r="I144" s="52"/>
      <c r="J144" s="53"/>
      <c r="K144" s="52"/>
      <c r="L144" s="51"/>
      <c r="M144" s="52"/>
      <c r="N144" s="53"/>
      <c r="O144" s="53"/>
      <c r="P144" s="31" t="str">
        <f t="shared" si="52"/>
        <v/>
      </c>
      <c r="Q144" s="31" t="str">
        <f t="shared" si="53"/>
        <v/>
      </c>
      <c r="R144" s="32" t="str">
        <f t="shared" si="54"/>
        <v/>
      </c>
      <c r="S144" s="396" t="str">
        <f t="shared" si="61"/>
        <v/>
      </c>
      <c r="T144" s="33" t="str">
        <f t="shared" si="55"/>
        <v/>
      </c>
      <c r="U144" s="33" t="str">
        <f t="shared" si="56"/>
        <v/>
      </c>
      <c r="V144" s="33" t="str">
        <f t="shared" si="57"/>
        <v/>
      </c>
      <c r="W144" s="51"/>
      <c r="X144" s="331"/>
      <c r="Y144" s="473"/>
      <c r="Z144" s="384"/>
      <c r="AA144" s="385"/>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86"/>
      <c r="AM144" s="3" t="str">
        <f t="shared" si="71"/>
        <v/>
      </c>
      <c r="AN144" s="3" t="str">
        <f t="shared" si="72"/>
        <v/>
      </c>
      <c r="AO144" s="3" t="e">
        <f t="shared" si="73"/>
        <v>#N/A</v>
      </c>
      <c r="AP144" s="4" t="str">
        <f t="shared" si="74"/>
        <v xml:space="preserve"> </v>
      </c>
      <c r="AQ144" s="387"/>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9"/>
      <c r="CB144" s="221"/>
    </row>
    <row r="145" spans="1:80" s="1" customFormat="1" ht="13.5" customHeight="1">
      <c r="A145" s="395">
        <v>128</v>
      </c>
      <c r="B145" s="52"/>
      <c r="C145" s="52"/>
      <c r="D145" s="52"/>
      <c r="E145" s="52"/>
      <c r="F145" s="52"/>
      <c r="G145" s="389"/>
      <c r="H145" s="52"/>
      <c r="I145" s="52"/>
      <c r="J145" s="53"/>
      <c r="K145" s="52"/>
      <c r="L145" s="51"/>
      <c r="M145" s="52"/>
      <c r="N145" s="53"/>
      <c r="O145" s="53"/>
      <c r="P145" s="31" t="str">
        <f t="shared" si="52"/>
        <v/>
      </c>
      <c r="Q145" s="31" t="str">
        <f t="shared" si="53"/>
        <v/>
      </c>
      <c r="R145" s="32" t="str">
        <f t="shared" si="54"/>
        <v/>
      </c>
      <c r="S145" s="396" t="str">
        <f t="shared" si="61"/>
        <v/>
      </c>
      <c r="T145" s="33" t="str">
        <f t="shared" si="55"/>
        <v/>
      </c>
      <c r="U145" s="33" t="str">
        <f t="shared" si="56"/>
        <v/>
      </c>
      <c r="V145" s="33" t="str">
        <f t="shared" si="57"/>
        <v/>
      </c>
      <c r="W145" s="51"/>
      <c r="X145" s="331"/>
      <c r="Y145" s="473"/>
      <c r="Z145" s="384"/>
      <c r="AA145" s="385"/>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86"/>
      <c r="AM145" s="3" t="str">
        <f t="shared" si="71"/>
        <v/>
      </c>
      <c r="AN145" s="3" t="str">
        <f t="shared" si="72"/>
        <v/>
      </c>
      <c r="AO145" s="3" t="e">
        <f t="shared" si="73"/>
        <v>#N/A</v>
      </c>
      <c r="AP145" s="4" t="str">
        <f t="shared" si="74"/>
        <v xml:space="preserve"> </v>
      </c>
      <c r="AQ145" s="387"/>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9"/>
      <c r="CB145" s="221"/>
    </row>
    <row r="146" spans="1:80" s="1" customFormat="1" ht="13.5" customHeight="1">
      <c r="A146" s="395">
        <v>129</v>
      </c>
      <c r="B146" s="52"/>
      <c r="C146" s="52"/>
      <c r="D146" s="52"/>
      <c r="E146" s="52"/>
      <c r="F146" s="52"/>
      <c r="G146" s="389"/>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396"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31"/>
      <c r="Y146" s="473"/>
      <c r="Z146" s="384"/>
      <c r="AA146" s="385"/>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86"/>
      <c r="AM146" s="3" t="str">
        <f t="shared" si="71"/>
        <v/>
      </c>
      <c r="AN146" s="3" t="str">
        <f t="shared" si="72"/>
        <v/>
      </c>
      <c r="AO146" s="3" t="e">
        <f t="shared" si="73"/>
        <v>#N/A</v>
      </c>
      <c r="AP146" s="4" t="str">
        <f t="shared" si="74"/>
        <v xml:space="preserve"> </v>
      </c>
      <c r="AQ146" s="387"/>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9"/>
      <c r="CB146" s="221"/>
    </row>
    <row r="147" spans="1:80" s="1" customFormat="1" ht="13.5" customHeight="1">
      <c r="A147" s="395">
        <v>130</v>
      </c>
      <c r="B147" s="52"/>
      <c r="C147" s="52"/>
      <c r="D147" s="52"/>
      <c r="E147" s="52"/>
      <c r="F147" s="52"/>
      <c r="G147" s="389"/>
      <c r="H147" s="52"/>
      <c r="I147" s="52"/>
      <c r="J147" s="53"/>
      <c r="K147" s="52"/>
      <c r="L147" s="51"/>
      <c r="M147" s="52"/>
      <c r="N147" s="53"/>
      <c r="O147" s="53"/>
      <c r="P147" s="31" t="str">
        <f t="shared" si="94"/>
        <v/>
      </c>
      <c r="Q147" s="31" t="str">
        <f t="shared" si="95"/>
        <v/>
      </c>
      <c r="R147" s="32" t="str">
        <f t="shared" si="96"/>
        <v/>
      </c>
      <c r="S147" s="396" t="str">
        <f t="shared" ref="S147:S167" si="103">IF(OR(N147="",O147=""),"",IF(O147=0,"－",N147/O147))</f>
        <v/>
      </c>
      <c r="T147" s="33" t="str">
        <f t="shared" si="97"/>
        <v/>
      </c>
      <c r="U147" s="33" t="str">
        <f t="shared" si="98"/>
        <v/>
      </c>
      <c r="V147" s="33" t="str">
        <f t="shared" si="99"/>
        <v/>
      </c>
      <c r="W147" s="51"/>
      <c r="X147" s="331"/>
      <c r="Y147" s="473"/>
      <c r="Z147" s="384"/>
      <c r="AA147" s="385"/>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86"/>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387"/>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IF(AND(X147=1,W147&lt;&gt;"",H147&lt;&gt;""),W147,"")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9"/>
      <c r="CB147" s="221"/>
    </row>
    <row r="148" spans="1:80" s="1" customFormat="1" ht="13.5" customHeight="1">
      <c r="A148" s="395">
        <v>131</v>
      </c>
      <c r="B148" s="52"/>
      <c r="C148" s="52"/>
      <c r="D148" s="52"/>
      <c r="E148" s="52"/>
      <c r="F148" s="52"/>
      <c r="G148" s="389"/>
      <c r="H148" s="52"/>
      <c r="I148" s="52"/>
      <c r="J148" s="53"/>
      <c r="K148" s="52"/>
      <c r="L148" s="51"/>
      <c r="M148" s="52"/>
      <c r="N148" s="53"/>
      <c r="O148" s="53"/>
      <c r="P148" s="31" t="str">
        <f t="shared" si="94"/>
        <v/>
      </c>
      <c r="Q148" s="31" t="str">
        <f t="shared" si="95"/>
        <v/>
      </c>
      <c r="R148" s="32" t="str">
        <f t="shared" si="96"/>
        <v/>
      </c>
      <c r="S148" s="396" t="str">
        <f t="shared" si="103"/>
        <v/>
      </c>
      <c r="T148" s="33" t="str">
        <f t="shared" si="97"/>
        <v/>
      </c>
      <c r="U148" s="33" t="str">
        <f t="shared" si="98"/>
        <v/>
      </c>
      <c r="V148" s="33" t="str">
        <f t="shared" si="99"/>
        <v/>
      </c>
      <c r="W148" s="51"/>
      <c r="X148" s="331"/>
      <c r="Y148" s="473"/>
      <c r="Z148" s="384"/>
      <c r="AA148" s="385"/>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86"/>
      <c r="AM148" s="3" t="str">
        <f t="shared" si="113"/>
        <v/>
      </c>
      <c r="AN148" s="3" t="str">
        <f t="shared" si="114"/>
        <v/>
      </c>
      <c r="AO148" s="3" t="e">
        <f t="shared" si="115"/>
        <v>#N/A</v>
      </c>
      <c r="AP148" s="4" t="str">
        <f t="shared" si="116"/>
        <v xml:space="preserve"> </v>
      </c>
      <c r="AQ148" s="387"/>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9"/>
      <c r="CB148" s="221"/>
    </row>
    <row r="149" spans="1:80" s="1" customFormat="1" ht="13.5" customHeight="1">
      <c r="A149" s="395">
        <v>132</v>
      </c>
      <c r="B149" s="52"/>
      <c r="C149" s="52"/>
      <c r="D149" s="52"/>
      <c r="E149" s="52"/>
      <c r="F149" s="52"/>
      <c r="G149" s="389"/>
      <c r="H149" s="52"/>
      <c r="I149" s="52"/>
      <c r="J149" s="53"/>
      <c r="K149" s="52"/>
      <c r="L149" s="51"/>
      <c r="M149" s="52"/>
      <c r="N149" s="53"/>
      <c r="O149" s="53"/>
      <c r="P149" s="31" t="str">
        <f t="shared" si="94"/>
        <v/>
      </c>
      <c r="Q149" s="31" t="str">
        <f t="shared" si="95"/>
        <v/>
      </c>
      <c r="R149" s="32" t="str">
        <f t="shared" si="96"/>
        <v/>
      </c>
      <c r="S149" s="396" t="str">
        <f t="shared" si="103"/>
        <v/>
      </c>
      <c r="T149" s="33" t="str">
        <f t="shared" si="97"/>
        <v/>
      </c>
      <c r="U149" s="33" t="str">
        <f t="shared" si="98"/>
        <v/>
      </c>
      <c r="V149" s="33" t="str">
        <f t="shared" si="99"/>
        <v/>
      </c>
      <c r="W149" s="51"/>
      <c r="X149" s="331"/>
      <c r="Y149" s="473"/>
      <c r="Z149" s="384"/>
      <c r="AA149" s="385"/>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86"/>
      <c r="AM149" s="3" t="str">
        <f t="shared" si="113"/>
        <v/>
      </c>
      <c r="AN149" s="3" t="str">
        <f t="shared" si="114"/>
        <v/>
      </c>
      <c r="AO149" s="3" t="e">
        <f t="shared" si="115"/>
        <v>#N/A</v>
      </c>
      <c r="AP149" s="4" t="str">
        <f t="shared" si="116"/>
        <v xml:space="preserve"> </v>
      </c>
      <c r="AQ149" s="387"/>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9"/>
      <c r="CB149" s="221"/>
    </row>
    <row r="150" spans="1:80" s="1" customFormat="1" ht="13.5" customHeight="1">
      <c r="A150" s="395">
        <v>133</v>
      </c>
      <c r="B150" s="52"/>
      <c r="C150" s="52"/>
      <c r="D150" s="52"/>
      <c r="E150" s="52"/>
      <c r="F150" s="52"/>
      <c r="G150" s="389"/>
      <c r="H150" s="52"/>
      <c r="I150" s="52"/>
      <c r="J150" s="53"/>
      <c r="K150" s="52"/>
      <c r="L150" s="51"/>
      <c r="M150" s="52"/>
      <c r="N150" s="53"/>
      <c r="O150" s="53"/>
      <c r="P150" s="31" t="str">
        <f t="shared" si="94"/>
        <v/>
      </c>
      <c r="Q150" s="31" t="str">
        <f t="shared" si="95"/>
        <v/>
      </c>
      <c r="R150" s="32" t="str">
        <f t="shared" si="96"/>
        <v/>
      </c>
      <c r="S150" s="396" t="str">
        <f t="shared" si="103"/>
        <v/>
      </c>
      <c r="T150" s="33" t="str">
        <f t="shared" si="97"/>
        <v/>
      </c>
      <c r="U150" s="33" t="str">
        <f t="shared" si="98"/>
        <v/>
      </c>
      <c r="V150" s="33" t="str">
        <f t="shared" si="99"/>
        <v/>
      </c>
      <c r="W150" s="51"/>
      <c r="X150" s="331"/>
      <c r="Y150" s="473"/>
      <c r="Z150" s="384"/>
      <c r="AA150" s="385"/>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86"/>
      <c r="AM150" s="3" t="str">
        <f t="shared" si="113"/>
        <v/>
      </c>
      <c r="AN150" s="3" t="str">
        <f t="shared" si="114"/>
        <v/>
      </c>
      <c r="AO150" s="3" t="e">
        <f t="shared" si="115"/>
        <v>#N/A</v>
      </c>
      <c r="AP150" s="4" t="str">
        <f t="shared" si="116"/>
        <v xml:space="preserve"> </v>
      </c>
      <c r="AQ150" s="387"/>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9"/>
      <c r="CB150" s="221"/>
    </row>
    <row r="151" spans="1:80" s="1" customFormat="1" ht="13.5" customHeight="1">
      <c r="A151" s="395">
        <v>134</v>
      </c>
      <c r="B151" s="52"/>
      <c r="C151" s="52"/>
      <c r="D151" s="52"/>
      <c r="E151" s="52"/>
      <c r="F151" s="52"/>
      <c r="G151" s="389"/>
      <c r="H151" s="52"/>
      <c r="I151" s="52"/>
      <c r="J151" s="53"/>
      <c r="K151" s="52"/>
      <c r="L151" s="51"/>
      <c r="M151" s="52"/>
      <c r="N151" s="53"/>
      <c r="O151" s="53"/>
      <c r="P151" s="31" t="str">
        <f t="shared" si="94"/>
        <v/>
      </c>
      <c r="Q151" s="31" t="str">
        <f t="shared" si="95"/>
        <v/>
      </c>
      <c r="R151" s="32" t="str">
        <f t="shared" si="96"/>
        <v/>
      </c>
      <c r="S151" s="396" t="str">
        <f t="shared" si="103"/>
        <v/>
      </c>
      <c r="T151" s="33" t="str">
        <f t="shared" si="97"/>
        <v/>
      </c>
      <c r="U151" s="33" t="str">
        <f t="shared" si="98"/>
        <v/>
      </c>
      <c r="V151" s="33" t="str">
        <f t="shared" si="99"/>
        <v/>
      </c>
      <c r="W151" s="51"/>
      <c r="X151" s="331"/>
      <c r="Y151" s="473"/>
      <c r="Z151" s="384"/>
      <c r="AA151" s="385"/>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86"/>
      <c r="AM151" s="3" t="str">
        <f t="shared" si="113"/>
        <v/>
      </c>
      <c r="AN151" s="3" t="str">
        <f t="shared" si="114"/>
        <v/>
      </c>
      <c r="AO151" s="3" t="e">
        <f t="shared" si="115"/>
        <v>#N/A</v>
      </c>
      <c r="AP151" s="4" t="str">
        <f t="shared" si="116"/>
        <v xml:space="preserve"> </v>
      </c>
      <c r="AQ151" s="387"/>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9"/>
      <c r="CB151" s="221"/>
    </row>
    <row r="152" spans="1:80" s="1" customFormat="1" ht="13.5" customHeight="1">
      <c r="A152" s="395">
        <v>135</v>
      </c>
      <c r="B152" s="52"/>
      <c r="C152" s="52"/>
      <c r="D152" s="52"/>
      <c r="E152" s="52"/>
      <c r="F152" s="52"/>
      <c r="G152" s="389"/>
      <c r="H152" s="52"/>
      <c r="I152" s="52"/>
      <c r="J152" s="53"/>
      <c r="K152" s="52"/>
      <c r="L152" s="51"/>
      <c r="M152" s="52"/>
      <c r="N152" s="53"/>
      <c r="O152" s="53"/>
      <c r="P152" s="31" t="str">
        <f t="shared" si="94"/>
        <v/>
      </c>
      <c r="Q152" s="31" t="str">
        <f t="shared" si="95"/>
        <v/>
      </c>
      <c r="R152" s="32" t="str">
        <f t="shared" si="96"/>
        <v/>
      </c>
      <c r="S152" s="396" t="str">
        <f t="shared" si="103"/>
        <v/>
      </c>
      <c r="T152" s="33" t="str">
        <f t="shared" si="97"/>
        <v/>
      </c>
      <c r="U152" s="33" t="str">
        <f t="shared" si="98"/>
        <v/>
      </c>
      <c r="V152" s="33" t="str">
        <f t="shared" si="99"/>
        <v/>
      </c>
      <c r="W152" s="51"/>
      <c r="X152" s="331"/>
      <c r="Y152" s="473"/>
      <c r="Z152" s="384"/>
      <c r="AA152" s="385"/>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86"/>
      <c r="AM152" s="3" t="str">
        <f t="shared" si="113"/>
        <v/>
      </c>
      <c r="AN152" s="3" t="str">
        <f t="shared" si="114"/>
        <v/>
      </c>
      <c r="AO152" s="3" t="e">
        <f t="shared" si="115"/>
        <v>#N/A</v>
      </c>
      <c r="AP152" s="4" t="str">
        <f t="shared" si="116"/>
        <v xml:space="preserve"> </v>
      </c>
      <c r="AQ152" s="387"/>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9"/>
      <c r="CB152" s="221"/>
    </row>
    <row r="153" spans="1:80" s="1" customFormat="1" ht="13.5" customHeight="1">
      <c r="A153" s="395">
        <v>136</v>
      </c>
      <c r="B153" s="52"/>
      <c r="C153" s="52"/>
      <c r="D153" s="52"/>
      <c r="E153" s="52"/>
      <c r="F153" s="52"/>
      <c r="G153" s="389"/>
      <c r="H153" s="52"/>
      <c r="I153" s="52"/>
      <c r="J153" s="53"/>
      <c r="K153" s="52"/>
      <c r="L153" s="51"/>
      <c r="M153" s="52"/>
      <c r="N153" s="53"/>
      <c r="O153" s="53"/>
      <c r="P153" s="31" t="str">
        <f t="shared" si="94"/>
        <v/>
      </c>
      <c r="Q153" s="31" t="str">
        <f t="shared" si="95"/>
        <v/>
      </c>
      <c r="R153" s="32" t="str">
        <f t="shared" si="96"/>
        <v/>
      </c>
      <c r="S153" s="396" t="str">
        <f t="shared" si="103"/>
        <v/>
      </c>
      <c r="T153" s="33" t="str">
        <f t="shared" si="97"/>
        <v/>
      </c>
      <c r="U153" s="33" t="str">
        <f t="shared" si="98"/>
        <v/>
      </c>
      <c r="V153" s="33" t="str">
        <f t="shared" si="99"/>
        <v/>
      </c>
      <c r="W153" s="51"/>
      <c r="X153" s="331"/>
      <c r="Y153" s="473"/>
      <c r="Z153" s="384"/>
      <c r="AA153" s="385"/>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86"/>
      <c r="AM153" s="3" t="str">
        <f t="shared" si="113"/>
        <v/>
      </c>
      <c r="AN153" s="3" t="str">
        <f t="shared" si="114"/>
        <v/>
      </c>
      <c r="AO153" s="3" t="e">
        <f t="shared" si="115"/>
        <v>#N/A</v>
      </c>
      <c r="AP153" s="4" t="str">
        <f t="shared" si="116"/>
        <v xml:space="preserve"> </v>
      </c>
      <c r="AQ153" s="387"/>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9"/>
      <c r="CB153" s="221"/>
    </row>
    <row r="154" spans="1:80" s="1" customFormat="1" ht="13.5" customHeight="1">
      <c r="A154" s="395">
        <v>137</v>
      </c>
      <c r="B154" s="52"/>
      <c r="C154" s="52"/>
      <c r="D154" s="52"/>
      <c r="E154" s="52"/>
      <c r="F154" s="52"/>
      <c r="G154" s="389"/>
      <c r="H154" s="52"/>
      <c r="I154" s="52"/>
      <c r="J154" s="53"/>
      <c r="K154" s="52"/>
      <c r="L154" s="51"/>
      <c r="M154" s="52"/>
      <c r="N154" s="53"/>
      <c r="O154" s="53"/>
      <c r="P154" s="31" t="str">
        <f t="shared" si="94"/>
        <v/>
      </c>
      <c r="Q154" s="31" t="str">
        <f t="shared" si="95"/>
        <v/>
      </c>
      <c r="R154" s="32" t="str">
        <f t="shared" si="96"/>
        <v/>
      </c>
      <c r="S154" s="396" t="str">
        <f t="shared" si="103"/>
        <v/>
      </c>
      <c r="T154" s="33" t="str">
        <f t="shared" si="97"/>
        <v/>
      </c>
      <c r="U154" s="33" t="str">
        <f t="shared" si="98"/>
        <v/>
      </c>
      <c r="V154" s="33" t="str">
        <f t="shared" si="99"/>
        <v/>
      </c>
      <c r="W154" s="51"/>
      <c r="X154" s="331"/>
      <c r="Y154" s="473"/>
      <c r="Z154" s="384"/>
      <c r="AA154" s="385"/>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86"/>
      <c r="AM154" s="3" t="str">
        <f t="shared" si="113"/>
        <v/>
      </c>
      <c r="AN154" s="3" t="str">
        <f t="shared" si="114"/>
        <v/>
      </c>
      <c r="AO154" s="3" t="e">
        <f t="shared" si="115"/>
        <v>#N/A</v>
      </c>
      <c r="AP154" s="4" t="str">
        <f t="shared" si="116"/>
        <v xml:space="preserve"> </v>
      </c>
      <c r="AQ154" s="387"/>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9"/>
      <c r="CB154" s="221"/>
    </row>
    <row r="155" spans="1:80" s="1" customFormat="1" ht="13.5" customHeight="1">
      <c r="A155" s="395">
        <v>138</v>
      </c>
      <c r="B155" s="52"/>
      <c r="C155" s="52"/>
      <c r="D155" s="52"/>
      <c r="E155" s="52"/>
      <c r="F155" s="52"/>
      <c r="G155" s="389"/>
      <c r="H155" s="52"/>
      <c r="I155" s="52"/>
      <c r="J155" s="53"/>
      <c r="K155" s="52"/>
      <c r="L155" s="51"/>
      <c r="M155" s="52"/>
      <c r="N155" s="53"/>
      <c r="O155" s="53"/>
      <c r="P155" s="31" t="str">
        <f t="shared" si="94"/>
        <v/>
      </c>
      <c r="Q155" s="31" t="str">
        <f t="shared" si="95"/>
        <v/>
      </c>
      <c r="R155" s="32" t="str">
        <f t="shared" si="96"/>
        <v/>
      </c>
      <c r="S155" s="396" t="str">
        <f t="shared" si="103"/>
        <v/>
      </c>
      <c r="T155" s="33" t="str">
        <f t="shared" si="97"/>
        <v/>
      </c>
      <c r="U155" s="33" t="str">
        <f t="shared" si="98"/>
        <v/>
      </c>
      <c r="V155" s="33" t="str">
        <f t="shared" si="99"/>
        <v/>
      </c>
      <c r="W155" s="51"/>
      <c r="X155" s="331"/>
      <c r="Y155" s="473"/>
      <c r="Z155" s="384"/>
      <c r="AA155" s="385"/>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86"/>
      <c r="AM155" s="3" t="str">
        <f t="shared" si="113"/>
        <v/>
      </c>
      <c r="AN155" s="3" t="str">
        <f t="shared" si="114"/>
        <v/>
      </c>
      <c r="AO155" s="3" t="e">
        <f t="shared" si="115"/>
        <v>#N/A</v>
      </c>
      <c r="AP155" s="4" t="str">
        <f t="shared" si="116"/>
        <v xml:space="preserve"> </v>
      </c>
      <c r="AQ155" s="387"/>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9"/>
      <c r="CB155" s="221"/>
    </row>
    <row r="156" spans="1:80" s="1" customFormat="1" ht="13.5" customHeight="1">
      <c r="A156" s="395">
        <v>139</v>
      </c>
      <c r="B156" s="52"/>
      <c r="C156" s="52"/>
      <c r="D156" s="52"/>
      <c r="E156" s="52"/>
      <c r="F156" s="52"/>
      <c r="G156" s="389"/>
      <c r="H156" s="52"/>
      <c r="I156" s="52"/>
      <c r="J156" s="53"/>
      <c r="K156" s="52"/>
      <c r="L156" s="51"/>
      <c r="M156" s="52"/>
      <c r="N156" s="53"/>
      <c r="O156" s="53"/>
      <c r="P156" s="31" t="str">
        <f t="shared" si="94"/>
        <v/>
      </c>
      <c r="Q156" s="31" t="str">
        <f t="shared" si="95"/>
        <v/>
      </c>
      <c r="R156" s="32" t="str">
        <f t="shared" si="96"/>
        <v/>
      </c>
      <c r="S156" s="396" t="str">
        <f t="shared" si="103"/>
        <v/>
      </c>
      <c r="T156" s="33" t="str">
        <f t="shared" si="97"/>
        <v/>
      </c>
      <c r="U156" s="33" t="str">
        <f t="shared" si="98"/>
        <v/>
      </c>
      <c r="V156" s="33" t="str">
        <f t="shared" si="99"/>
        <v/>
      </c>
      <c r="W156" s="51"/>
      <c r="X156" s="331"/>
      <c r="Y156" s="473"/>
      <c r="Z156" s="384"/>
      <c r="AA156" s="385"/>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86"/>
      <c r="AM156" s="3" t="str">
        <f t="shared" si="113"/>
        <v/>
      </c>
      <c r="AN156" s="3" t="str">
        <f t="shared" si="114"/>
        <v/>
      </c>
      <c r="AO156" s="3" t="e">
        <f t="shared" si="115"/>
        <v>#N/A</v>
      </c>
      <c r="AP156" s="4" t="str">
        <f t="shared" si="116"/>
        <v xml:space="preserve"> </v>
      </c>
      <c r="AQ156" s="387"/>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9"/>
      <c r="CB156" s="221"/>
    </row>
    <row r="157" spans="1:80" s="1" customFormat="1" ht="13.5" customHeight="1">
      <c r="A157" s="395">
        <v>140</v>
      </c>
      <c r="B157" s="52"/>
      <c r="C157" s="52"/>
      <c r="D157" s="52"/>
      <c r="E157" s="52"/>
      <c r="F157" s="52"/>
      <c r="G157" s="389"/>
      <c r="H157" s="52"/>
      <c r="I157" s="52"/>
      <c r="J157" s="53"/>
      <c r="K157" s="52"/>
      <c r="L157" s="51"/>
      <c r="M157" s="52"/>
      <c r="N157" s="53"/>
      <c r="O157" s="53"/>
      <c r="P157" s="31" t="str">
        <f t="shared" si="94"/>
        <v/>
      </c>
      <c r="Q157" s="31" t="str">
        <f t="shared" si="95"/>
        <v/>
      </c>
      <c r="R157" s="32" t="str">
        <f t="shared" si="96"/>
        <v/>
      </c>
      <c r="S157" s="396" t="str">
        <f t="shared" si="103"/>
        <v/>
      </c>
      <c r="T157" s="33" t="str">
        <f t="shared" si="97"/>
        <v/>
      </c>
      <c r="U157" s="33" t="str">
        <f t="shared" si="98"/>
        <v/>
      </c>
      <c r="V157" s="33" t="str">
        <f t="shared" si="99"/>
        <v/>
      </c>
      <c r="W157" s="51"/>
      <c r="X157" s="331"/>
      <c r="Y157" s="473"/>
      <c r="Z157" s="384"/>
      <c r="AA157" s="385"/>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86"/>
      <c r="AM157" s="3" t="str">
        <f t="shared" si="113"/>
        <v/>
      </c>
      <c r="AN157" s="3" t="str">
        <f t="shared" si="114"/>
        <v/>
      </c>
      <c r="AO157" s="3" t="e">
        <f t="shared" si="115"/>
        <v>#N/A</v>
      </c>
      <c r="AP157" s="4" t="str">
        <f t="shared" si="116"/>
        <v xml:space="preserve"> </v>
      </c>
      <c r="AQ157" s="387"/>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9"/>
      <c r="CB157" s="221"/>
    </row>
    <row r="158" spans="1:80" s="1" customFormat="1" ht="13.5" customHeight="1">
      <c r="A158" s="395">
        <v>141</v>
      </c>
      <c r="B158" s="52"/>
      <c r="C158" s="52"/>
      <c r="D158" s="52"/>
      <c r="E158" s="52"/>
      <c r="F158" s="52"/>
      <c r="G158" s="389"/>
      <c r="H158" s="52"/>
      <c r="I158" s="52"/>
      <c r="J158" s="53"/>
      <c r="K158" s="52"/>
      <c r="L158" s="51"/>
      <c r="M158" s="52"/>
      <c r="N158" s="53"/>
      <c r="O158" s="53"/>
      <c r="P158" s="31" t="str">
        <f t="shared" si="94"/>
        <v/>
      </c>
      <c r="Q158" s="31" t="str">
        <f t="shared" si="95"/>
        <v/>
      </c>
      <c r="R158" s="32" t="str">
        <f t="shared" si="96"/>
        <v/>
      </c>
      <c r="S158" s="396" t="str">
        <f t="shared" si="103"/>
        <v/>
      </c>
      <c r="T158" s="33" t="str">
        <f t="shared" si="97"/>
        <v/>
      </c>
      <c r="U158" s="33" t="str">
        <f t="shared" si="98"/>
        <v/>
      </c>
      <c r="V158" s="33" t="str">
        <f t="shared" si="99"/>
        <v/>
      </c>
      <c r="W158" s="51"/>
      <c r="X158" s="331"/>
      <c r="Y158" s="473"/>
      <c r="Z158" s="384"/>
      <c r="AA158" s="385"/>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86"/>
      <c r="AM158" s="3" t="str">
        <f t="shared" si="113"/>
        <v/>
      </c>
      <c r="AN158" s="3" t="str">
        <f t="shared" si="114"/>
        <v/>
      </c>
      <c r="AO158" s="3" t="e">
        <f t="shared" si="115"/>
        <v>#N/A</v>
      </c>
      <c r="AP158" s="4" t="str">
        <f t="shared" si="116"/>
        <v xml:space="preserve"> </v>
      </c>
      <c r="AQ158" s="387"/>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9"/>
      <c r="CB158" s="221"/>
    </row>
    <row r="159" spans="1:80" s="1" customFormat="1" ht="13.5" customHeight="1">
      <c r="A159" s="395">
        <v>142</v>
      </c>
      <c r="B159" s="52"/>
      <c r="C159" s="52"/>
      <c r="D159" s="52"/>
      <c r="E159" s="52"/>
      <c r="F159" s="52"/>
      <c r="G159" s="389"/>
      <c r="H159" s="52"/>
      <c r="I159" s="52"/>
      <c r="J159" s="53"/>
      <c r="K159" s="52"/>
      <c r="L159" s="51"/>
      <c r="M159" s="52"/>
      <c r="N159" s="53"/>
      <c r="O159" s="53"/>
      <c r="P159" s="31" t="str">
        <f t="shared" si="94"/>
        <v/>
      </c>
      <c r="Q159" s="31" t="str">
        <f t="shared" si="95"/>
        <v/>
      </c>
      <c r="R159" s="32" t="str">
        <f t="shared" si="96"/>
        <v/>
      </c>
      <c r="S159" s="396" t="str">
        <f t="shared" si="103"/>
        <v/>
      </c>
      <c r="T159" s="33" t="str">
        <f t="shared" si="97"/>
        <v/>
      </c>
      <c r="U159" s="33" t="str">
        <f t="shared" si="98"/>
        <v/>
      </c>
      <c r="V159" s="33" t="str">
        <f t="shared" si="99"/>
        <v/>
      </c>
      <c r="W159" s="51"/>
      <c r="X159" s="331"/>
      <c r="Y159" s="473"/>
      <c r="Z159" s="384"/>
      <c r="AA159" s="385"/>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86"/>
      <c r="AM159" s="3" t="str">
        <f t="shared" si="113"/>
        <v/>
      </c>
      <c r="AN159" s="3" t="str">
        <f t="shared" si="114"/>
        <v/>
      </c>
      <c r="AO159" s="3" t="e">
        <f t="shared" si="115"/>
        <v>#N/A</v>
      </c>
      <c r="AP159" s="4" t="str">
        <f t="shared" si="116"/>
        <v xml:space="preserve"> </v>
      </c>
      <c r="AQ159" s="387"/>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9"/>
      <c r="CB159" s="221"/>
    </row>
    <row r="160" spans="1:80" s="1" customFormat="1" ht="13.5" customHeight="1">
      <c r="A160" s="395">
        <v>143</v>
      </c>
      <c r="B160" s="52"/>
      <c r="C160" s="52"/>
      <c r="D160" s="52"/>
      <c r="E160" s="52"/>
      <c r="F160" s="52"/>
      <c r="G160" s="389"/>
      <c r="H160" s="52"/>
      <c r="I160" s="52"/>
      <c r="J160" s="53"/>
      <c r="K160" s="52"/>
      <c r="L160" s="51"/>
      <c r="M160" s="52"/>
      <c r="N160" s="53"/>
      <c r="O160" s="53"/>
      <c r="P160" s="31" t="str">
        <f t="shared" si="94"/>
        <v/>
      </c>
      <c r="Q160" s="31" t="str">
        <f t="shared" si="95"/>
        <v/>
      </c>
      <c r="R160" s="32" t="str">
        <f t="shared" si="96"/>
        <v/>
      </c>
      <c r="S160" s="396" t="str">
        <f t="shared" si="103"/>
        <v/>
      </c>
      <c r="T160" s="33" t="str">
        <f t="shared" si="97"/>
        <v/>
      </c>
      <c r="U160" s="33" t="str">
        <f t="shared" si="98"/>
        <v/>
      </c>
      <c r="V160" s="33" t="str">
        <f t="shared" si="99"/>
        <v/>
      </c>
      <c r="W160" s="51"/>
      <c r="X160" s="331"/>
      <c r="Y160" s="473"/>
      <c r="Z160" s="384"/>
      <c r="AA160" s="385"/>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86"/>
      <c r="AM160" s="3" t="str">
        <f t="shared" si="113"/>
        <v/>
      </c>
      <c r="AN160" s="3" t="str">
        <f t="shared" si="114"/>
        <v/>
      </c>
      <c r="AO160" s="3" t="e">
        <f t="shared" si="115"/>
        <v>#N/A</v>
      </c>
      <c r="AP160" s="4" t="str">
        <f t="shared" si="116"/>
        <v xml:space="preserve"> </v>
      </c>
      <c r="AQ160" s="387"/>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9"/>
      <c r="CB160" s="221"/>
    </row>
    <row r="161" spans="1:80" s="1" customFormat="1" ht="13.5" customHeight="1">
      <c r="A161" s="395">
        <v>144</v>
      </c>
      <c r="B161" s="52"/>
      <c r="C161" s="52"/>
      <c r="D161" s="52"/>
      <c r="E161" s="52"/>
      <c r="F161" s="52"/>
      <c r="G161" s="389"/>
      <c r="H161" s="52"/>
      <c r="I161" s="52"/>
      <c r="J161" s="53"/>
      <c r="K161" s="52"/>
      <c r="L161" s="51"/>
      <c r="M161" s="52"/>
      <c r="N161" s="53"/>
      <c r="O161" s="53"/>
      <c r="P161" s="31" t="str">
        <f t="shared" si="94"/>
        <v/>
      </c>
      <c r="Q161" s="31" t="str">
        <f t="shared" si="95"/>
        <v/>
      </c>
      <c r="R161" s="32" t="str">
        <f t="shared" si="96"/>
        <v/>
      </c>
      <c r="S161" s="396" t="str">
        <f t="shared" si="103"/>
        <v/>
      </c>
      <c r="T161" s="33" t="str">
        <f t="shared" si="97"/>
        <v/>
      </c>
      <c r="U161" s="33" t="str">
        <f t="shared" si="98"/>
        <v/>
      </c>
      <c r="V161" s="33" t="str">
        <f t="shared" si="99"/>
        <v/>
      </c>
      <c r="W161" s="51"/>
      <c r="X161" s="331"/>
      <c r="Y161" s="473"/>
      <c r="Z161" s="384"/>
      <c r="AA161" s="385"/>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86"/>
      <c r="AM161" s="3" t="str">
        <f t="shared" si="113"/>
        <v/>
      </c>
      <c r="AN161" s="3" t="str">
        <f t="shared" si="114"/>
        <v/>
      </c>
      <c r="AO161" s="3" t="e">
        <f t="shared" si="115"/>
        <v>#N/A</v>
      </c>
      <c r="AP161" s="4" t="str">
        <f t="shared" si="116"/>
        <v xml:space="preserve"> </v>
      </c>
      <c r="AQ161" s="387"/>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9"/>
      <c r="CB161" s="221"/>
    </row>
    <row r="162" spans="1:80" s="1" customFormat="1" ht="13.5" customHeight="1">
      <c r="A162" s="395">
        <v>145</v>
      </c>
      <c r="B162" s="52"/>
      <c r="C162" s="52"/>
      <c r="D162" s="52"/>
      <c r="E162" s="52"/>
      <c r="F162" s="52"/>
      <c r="G162" s="389"/>
      <c r="H162" s="52"/>
      <c r="I162" s="52"/>
      <c r="J162" s="53"/>
      <c r="K162" s="52"/>
      <c r="L162" s="51"/>
      <c r="M162" s="52"/>
      <c r="N162" s="53"/>
      <c r="O162" s="53"/>
      <c r="P162" s="31" t="str">
        <f t="shared" si="94"/>
        <v/>
      </c>
      <c r="Q162" s="31" t="str">
        <f t="shared" si="95"/>
        <v/>
      </c>
      <c r="R162" s="32" t="str">
        <f t="shared" si="96"/>
        <v/>
      </c>
      <c r="S162" s="396" t="str">
        <f t="shared" si="103"/>
        <v/>
      </c>
      <c r="T162" s="33" t="str">
        <f t="shared" si="97"/>
        <v/>
      </c>
      <c r="U162" s="33" t="str">
        <f t="shared" si="98"/>
        <v/>
      </c>
      <c r="V162" s="33" t="str">
        <f t="shared" si="99"/>
        <v/>
      </c>
      <c r="W162" s="51"/>
      <c r="X162" s="331"/>
      <c r="Y162" s="473"/>
      <c r="Z162" s="384"/>
      <c r="AA162" s="385"/>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86"/>
      <c r="AM162" s="3" t="str">
        <f t="shared" si="113"/>
        <v/>
      </c>
      <c r="AN162" s="3" t="str">
        <f t="shared" si="114"/>
        <v/>
      </c>
      <c r="AO162" s="3" t="e">
        <f t="shared" si="115"/>
        <v>#N/A</v>
      </c>
      <c r="AP162" s="4" t="str">
        <f t="shared" si="116"/>
        <v xml:space="preserve"> </v>
      </c>
      <c r="AQ162" s="387"/>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9"/>
      <c r="CB162" s="221"/>
    </row>
    <row r="163" spans="1:80" s="1" customFormat="1" ht="13.5" customHeight="1">
      <c r="A163" s="395">
        <v>146</v>
      </c>
      <c r="B163" s="52"/>
      <c r="C163" s="52"/>
      <c r="D163" s="52"/>
      <c r="E163" s="52"/>
      <c r="F163" s="52"/>
      <c r="G163" s="389"/>
      <c r="H163" s="52"/>
      <c r="I163" s="52"/>
      <c r="J163" s="53"/>
      <c r="K163" s="52"/>
      <c r="L163" s="51"/>
      <c r="M163" s="52"/>
      <c r="N163" s="53"/>
      <c r="O163" s="53"/>
      <c r="P163" s="31" t="str">
        <f t="shared" si="94"/>
        <v/>
      </c>
      <c r="Q163" s="31" t="str">
        <f t="shared" si="95"/>
        <v/>
      </c>
      <c r="R163" s="32" t="str">
        <f t="shared" si="96"/>
        <v/>
      </c>
      <c r="S163" s="396" t="str">
        <f t="shared" si="103"/>
        <v/>
      </c>
      <c r="T163" s="33" t="str">
        <f t="shared" si="97"/>
        <v/>
      </c>
      <c r="U163" s="33" t="str">
        <f t="shared" si="98"/>
        <v/>
      </c>
      <c r="V163" s="33" t="str">
        <f t="shared" si="99"/>
        <v/>
      </c>
      <c r="W163" s="51"/>
      <c r="X163" s="331"/>
      <c r="Y163" s="473"/>
      <c r="Z163" s="384"/>
      <c r="AA163" s="385"/>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86"/>
      <c r="AM163" s="3" t="str">
        <f t="shared" si="113"/>
        <v/>
      </c>
      <c r="AN163" s="3" t="str">
        <f t="shared" si="114"/>
        <v/>
      </c>
      <c r="AO163" s="3" t="e">
        <f t="shared" si="115"/>
        <v>#N/A</v>
      </c>
      <c r="AP163" s="4" t="str">
        <f t="shared" si="116"/>
        <v xml:space="preserve"> </v>
      </c>
      <c r="AQ163" s="387"/>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9"/>
      <c r="CB163" s="221"/>
    </row>
    <row r="164" spans="1:80" s="1" customFormat="1" ht="13.5" customHeight="1">
      <c r="A164" s="395">
        <v>147</v>
      </c>
      <c r="B164" s="52"/>
      <c r="C164" s="52"/>
      <c r="D164" s="52"/>
      <c r="E164" s="52"/>
      <c r="F164" s="52"/>
      <c r="G164" s="389"/>
      <c r="H164" s="52"/>
      <c r="I164" s="52"/>
      <c r="J164" s="53"/>
      <c r="K164" s="52"/>
      <c r="L164" s="51"/>
      <c r="M164" s="52"/>
      <c r="N164" s="53"/>
      <c r="O164" s="53"/>
      <c r="P164" s="31" t="str">
        <f t="shared" si="94"/>
        <v/>
      </c>
      <c r="Q164" s="31" t="str">
        <f t="shared" si="95"/>
        <v/>
      </c>
      <c r="R164" s="32" t="str">
        <f t="shared" si="96"/>
        <v/>
      </c>
      <c r="S164" s="396" t="str">
        <f t="shared" si="103"/>
        <v/>
      </c>
      <c r="T164" s="33" t="str">
        <f t="shared" si="97"/>
        <v/>
      </c>
      <c r="U164" s="33" t="str">
        <f t="shared" si="98"/>
        <v/>
      </c>
      <c r="V164" s="33" t="str">
        <f t="shared" si="99"/>
        <v/>
      </c>
      <c r="W164" s="51"/>
      <c r="X164" s="331"/>
      <c r="Y164" s="473"/>
      <c r="Z164" s="384"/>
      <c r="AA164" s="385"/>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86"/>
      <c r="AM164" s="3" t="str">
        <f t="shared" si="113"/>
        <v/>
      </c>
      <c r="AN164" s="3" t="str">
        <f t="shared" si="114"/>
        <v/>
      </c>
      <c r="AO164" s="3" t="e">
        <f t="shared" si="115"/>
        <v>#N/A</v>
      </c>
      <c r="AP164" s="4" t="str">
        <f t="shared" si="116"/>
        <v xml:space="preserve"> </v>
      </c>
      <c r="AQ164" s="387"/>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9"/>
      <c r="CB164" s="221"/>
    </row>
    <row r="165" spans="1:80" s="1" customFormat="1" ht="13.5" customHeight="1">
      <c r="A165" s="395">
        <v>148</v>
      </c>
      <c r="B165" s="52"/>
      <c r="C165" s="52"/>
      <c r="D165" s="52"/>
      <c r="E165" s="52"/>
      <c r="F165" s="52"/>
      <c r="G165" s="389"/>
      <c r="H165" s="52"/>
      <c r="I165" s="52"/>
      <c r="J165" s="53"/>
      <c r="K165" s="52"/>
      <c r="L165" s="51"/>
      <c r="M165" s="52"/>
      <c r="N165" s="53"/>
      <c r="O165" s="53"/>
      <c r="P165" s="31" t="str">
        <f t="shared" si="94"/>
        <v/>
      </c>
      <c r="Q165" s="31" t="str">
        <f t="shared" si="95"/>
        <v/>
      </c>
      <c r="R165" s="32" t="str">
        <f t="shared" si="96"/>
        <v/>
      </c>
      <c r="S165" s="396" t="str">
        <f t="shared" si="103"/>
        <v/>
      </c>
      <c r="T165" s="33" t="str">
        <f t="shared" si="97"/>
        <v/>
      </c>
      <c r="U165" s="33" t="str">
        <f t="shared" si="98"/>
        <v/>
      </c>
      <c r="V165" s="33" t="str">
        <f t="shared" si="99"/>
        <v/>
      </c>
      <c r="W165" s="51"/>
      <c r="X165" s="331"/>
      <c r="Y165" s="473"/>
      <c r="Z165" s="384"/>
      <c r="AA165" s="385"/>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86"/>
      <c r="AM165" s="3" t="str">
        <f t="shared" si="113"/>
        <v/>
      </c>
      <c r="AN165" s="3" t="str">
        <f t="shared" si="114"/>
        <v/>
      </c>
      <c r="AO165" s="3" t="e">
        <f t="shared" si="115"/>
        <v>#N/A</v>
      </c>
      <c r="AP165" s="4" t="str">
        <f t="shared" si="116"/>
        <v xml:space="preserve"> </v>
      </c>
      <c r="AQ165" s="387"/>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9"/>
      <c r="CB165" s="221"/>
    </row>
    <row r="166" spans="1:80" s="1" customFormat="1" ht="13.5" customHeight="1">
      <c r="A166" s="395">
        <v>149</v>
      </c>
      <c r="B166" s="52"/>
      <c r="C166" s="52"/>
      <c r="D166" s="52"/>
      <c r="E166" s="52"/>
      <c r="F166" s="52"/>
      <c r="G166" s="389"/>
      <c r="H166" s="52"/>
      <c r="I166" s="52"/>
      <c r="J166" s="53"/>
      <c r="K166" s="52"/>
      <c r="L166" s="51"/>
      <c r="M166" s="52"/>
      <c r="N166" s="53"/>
      <c r="O166" s="53"/>
      <c r="P166" s="31" t="str">
        <f t="shared" si="94"/>
        <v/>
      </c>
      <c r="Q166" s="31" t="str">
        <f t="shared" si="95"/>
        <v/>
      </c>
      <c r="R166" s="32" t="str">
        <f t="shared" si="96"/>
        <v/>
      </c>
      <c r="S166" s="396" t="str">
        <f t="shared" si="103"/>
        <v/>
      </c>
      <c r="T166" s="33" t="str">
        <f t="shared" si="97"/>
        <v/>
      </c>
      <c r="U166" s="33" t="str">
        <f t="shared" si="98"/>
        <v/>
      </c>
      <c r="V166" s="33" t="str">
        <f t="shared" si="99"/>
        <v/>
      </c>
      <c r="W166" s="51"/>
      <c r="X166" s="331"/>
      <c r="Y166" s="473"/>
      <c r="Z166" s="384"/>
      <c r="AA166" s="385"/>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86"/>
      <c r="AM166" s="3" t="str">
        <f t="shared" si="113"/>
        <v/>
      </c>
      <c r="AN166" s="3" t="str">
        <f t="shared" si="114"/>
        <v/>
      </c>
      <c r="AO166" s="3" t="e">
        <f t="shared" si="115"/>
        <v>#N/A</v>
      </c>
      <c r="AP166" s="4" t="str">
        <f t="shared" si="116"/>
        <v xml:space="preserve"> </v>
      </c>
      <c r="AQ166" s="387"/>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9"/>
      <c r="CB166" s="221"/>
    </row>
    <row r="167" spans="1:80" s="1" customFormat="1" ht="13.5" customHeight="1">
      <c r="A167" s="395">
        <v>150</v>
      </c>
      <c r="B167" s="52"/>
      <c r="C167" s="52"/>
      <c r="D167" s="52"/>
      <c r="E167" s="52"/>
      <c r="F167" s="52"/>
      <c r="G167" s="389"/>
      <c r="H167" s="52"/>
      <c r="I167" s="52"/>
      <c r="J167" s="53"/>
      <c r="K167" s="52"/>
      <c r="L167" s="51"/>
      <c r="M167" s="52"/>
      <c r="N167" s="53"/>
      <c r="O167" s="53"/>
      <c r="P167" s="31" t="str">
        <f t="shared" si="94"/>
        <v/>
      </c>
      <c r="Q167" s="31" t="str">
        <f t="shared" si="95"/>
        <v/>
      </c>
      <c r="R167" s="32" t="str">
        <f t="shared" si="96"/>
        <v/>
      </c>
      <c r="S167" s="396" t="str">
        <f t="shared" si="103"/>
        <v/>
      </c>
      <c r="T167" s="33" t="str">
        <f t="shared" si="97"/>
        <v/>
      </c>
      <c r="U167" s="33" t="str">
        <f t="shared" si="98"/>
        <v/>
      </c>
      <c r="V167" s="33" t="str">
        <f t="shared" si="99"/>
        <v/>
      </c>
      <c r="W167" s="51"/>
      <c r="X167" s="331"/>
      <c r="Y167" s="473"/>
      <c r="Z167" s="384"/>
      <c r="AA167" s="385"/>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86"/>
      <c r="AM167" s="3" t="str">
        <f t="shared" si="113"/>
        <v/>
      </c>
      <c r="AN167" s="3" t="str">
        <f t="shared" si="114"/>
        <v/>
      </c>
      <c r="AO167" s="3" t="e">
        <f t="shared" si="115"/>
        <v>#N/A</v>
      </c>
      <c r="AP167" s="4" t="str">
        <f t="shared" si="116"/>
        <v xml:space="preserve"> </v>
      </c>
      <c r="AQ167" s="387"/>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9"/>
      <c r="CB167" s="221"/>
    </row>
    <row r="168" spans="1:80" s="1" customFormat="1" ht="13.5" customHeight="1">
      <c r="A168" s="395">
        <v>151</v>
      </c>
      <c r="B168" s="52"/>
      <c r="C168" s="52"/>
      <c r="D168" s="52"/>
      <c r="E168" s="52"/>
      <c r="F168" s="52"/>
      <c r="G168" s="389"/>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396"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31"/>
      <c r="Y168" s="473"/>
      <c r="Z168" s="384"/>
      <c r="AA168" s="385"/>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86"/>
      <c r="AM168" s="3" t="str">
        <f t="shared" si="113"/>
        <v/>
      </c>
      <c r="AN168" s="3" t="str">
        <f t="shared" si="114"/>
        <v/>
      </c>
      <c r="AO168" s="3" t="e">
        <f t="shared" si="115"/>
        <v>#N/A</v>
      </c>
      <c r="AP168" s="4" t="str">
        <f t="shared" si="116"/>
        <v xml:space="preserve"> </v>
      </c>
      <c r="AQ168" s="387"/>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9"/>
      <c r="CB168" s="221"/>
    </row>
    <row r="169" spans="1:80" s="1" customFormat="1" ht="13.5" customHeight="1">
      <c r="A169" s="395">
        <v>152</v>
      </c>
      <c r="B169" s="52"/>
      <c r="C169" s="52"/>
      <c r="D169" s="52"/>
      <c r="E169" s="52"/>
      <c r="F169" s="52"/>
      <c r="G169" s="389"/>
      <c r="H169" s="52"/>
      <c r="I169" s="52"/>
      <c r="J169" s="53"/>
      <c r="K169" s="52"/>
      <c r="L169" s="51"/>
      <c r="M169" s="52"/>
      <c r="N169" s="53"/>
      <c r="O169" s="53"/>
      <c r="P169" s="31" t="str">
        <f t="shared" si="136"/>
        <v/>
      </c>
      <c r="Q169" s="31" t="str">
        <f t="shared" si="137"/>
        <v/>
      </c>
      <c r="R169" s="32" t="str">
        <f t="shared" si="138"/>
        <v/>
      </c>
      <c r="S169" s="396" t="str">
        <f t="shared" si="139"/>
        <v/>
      </c>
      <c r="T169" s="33" t="str">
        <f t="shared" si="140"/>
        <v/>
      </c>
      <c r="U169" s="33" t="str">
        <f t="shared" si="141"/>
        <v/>
      </c>
      <c r="V169" s="33" t="str">
        <f t="shared" si="142"/>
        <v/>
      </c>
      <c r="W169" s="51"/>
      <c r="X169" s="331"/>
      <c r="Y169" s="473"/>
      <c r="Z169" s="384"/>
      <c r="AA169" s="385"/>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86"/>
      <c r="AM169" s="3" t="str">
        <f t="shared" si="113"/>
        <v/>
      </c>
      <c r="AN169" s="3" t="str">
        <f t="shared" si="114"/>
        <v/>
      </c>
      <c r="AO169" s="3" t="e">
        <f t="shared" si="115"/>
        <v>#N/A</v>
      </c>
      <c r="AP169" s="4" t="str">
        <f t="shared" si="116"/>
        <v xml:space="preserve"> </v>
      </c>
      <c r="AQ169" s="387"/>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9"/>
      <c r="CB169" s="221"/>
    </row>
    <row r="170" spans="1:80" s="1" customFormat="1" ht="13.5" customHeight="1">
      <c r="A170" s="395">
        <v>153</v>
      </c>
      <c r="B170" s="52"/>
      <c r="C170" s="52"/>
      <c r="D170" s="52"/>
      <c r="E170" s="52"/>
      <c r="F170" s="52"/>
      <c r="G170" s="389"/>
      <c r="H170" s="52"/>
      <c r="I170" s="52"/>
      <c r="J170" s="53"/>
      <c r="K170" s="52"/>
      <c r="L170" s="51"/>
      <c r="M170" s="52"/>
      <c r="N170" s="53"/>
      <c r="O170" s="53"/>
      <c r="P170" s="31" t="str">
        <f t="shared" si="136"/>
        <v/>
      </c>
      <c r="Q170" s="31" t="str">
        <f t="shared" si="137"/>
        <v/>
      </c>
      <c r="R170" s="32" t="str">
        <f t="shared" si="138"/>
        <v/>
      </c>
      <c r="S170" s="396" t="str">
        <f t="shared" si="139"/>
        <v/>
      </c>
      <c r="T170" s="33" t="str">
        <f t="shared" si="140"/>
        <v/>
      </c>
      <c r="U170" s="33" t="str">
        <f t="shared" si="141"/>
        <v/>
      </c>
      <c r="V170" s="33" t="str">
        <f t="shared" si="142"/>
        <v/>
      </c>
      <c r="W170" s="51"/>
      <c r="X170" s="331"/>
      <c r="Y170" s="473"/>
      <c r="Z170" s="384"/>
      <c r="AA170" s="385"/>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86"/>
      <c r="AM170" s="3" t="str">
        <f t="shared" si="113"/>
        <v/>
      </c>
      <c r="AN170" s="3" t="str">
        <f t="shared" si="114"/>
        <v/>
      </c>
      <c r="AO170" s="3" t="e">
        <f t="shared" si="115"/>
        <v>#N/A</v>
      </c>
      <c r="AP170" s="4" t="str">
        <f t="shared" si="116"/>
        <v xml:space="preserve"> </v>
      </c>
      <c r="AQ170" s="387"/>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9"/>
      <c r="CB170" s="221"/>
    </row>
    <row r="171" spans="1:80" s="1" customFormat="1" ht="13.5" customHeight="1">
      <c r="A171" s="395">
        <v>154</v>
      </c>
      <c r="B171" s="52"/>
      <c r="C171" s="52"/>
      <c r="D171" s="52"/>
      <c r="E171" s="52"/>
      <c r="F171" s="52"/>
      <c r="G171" s="389"/>
      <c r="H171" s="52"/>
      <c r="I171" s="52"/>
      <c r="J171" s="53"/>
      <c r="K171" s="52"/>
      <c r="L171" s="51"/>
      <c r="M171" s="52"/>
      <c r="N171" s="53"/>
      <c r="O171" s="53"/>
      <c r="P171" s="31" t="str">
        <f t="shared" si="136"/>
        <v/>
      </c>
      <c r="Q171" s="31" t="str">
        <f t="shared" si="137"/>
        <v/>
      </c>
      <c r="R171" s="32" t="str">
        <f t="shared" si="138"/>
        <v/>
      </c>
      <c r="S171" s="396" t="str">
        <f t="shared" si="139"/>
        <v/>
      </c>
      <c r="T171" s="33" t="str">
        <f t="shared" si="140"/>
        <v/>
      </c>
      <c r="U171" s="33" t="str">
        <f t="shared" si="141"/>
        <v/>
      </c>
      <c r="V171" s="33" t="str">
        <f t="shared" si="142"/>
        <v/>
      </c>
      <c r="W171" s="51"/>
      <c r="X171" s="331"/>
      <c r="Y171" s="473"/>
      <c r="Z171" s="384"/>
      <c r="AA171" s="385"/>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86"/>
      <c r="AM171" s="3" t="str">
        <f t="shared" si="113"/>
        <v/>
      </c>
      <c r="AN171" s="3" t="str">
        <f t="shared" si="114"/>
        <v/>
      </c>
      <c r="AO171" s="3" t="e">
        <f t="shared" si="115"/>
        <v>#N/A</v>
      </c>
      <c r="AP171" s="4" t="str">
        <f t="shared" si="116"/>
        <v xml:space="preserve"> </v>
      </c>
      <c r="AQ171" s="387"/>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9"/>
      <c r="CB171" s="221"/>
    </row>
    <row r="172" spans="1:80" s="1" customFormat="1" ht="13.5" customHeight="1">
      <c r="A172" s="395">
        <v>155</v>
      </c>
      <c r="B172" s="52"/>
      <c r="C172" s="52"/>
      <c r="D172" s="52"/>
      <c r="E172" s="52"/>
      <c r="F172" s="52"/>
      <c r="G172" s="389"/>
      <c r="H172" s="52"/>
      <c r="I172" s="52"/>
      <c r="J172" s="53"/>
      <c r="K172" s="52"/>
      <c r="L172" s="51"/>
      <c r="M172" s="52"/>
      <c r="N172" s="53"/>
      <c r="O172" s="53"/>
      <c r="P172" s="31" t="str">
        <f t="shared" si="136"/>
        <v/>
      </c>
      <c r="Q172" s="31" t="str">
        <f t="shared" si="137"/>
        <v/>
      </c>
      <c r="R172" s="32" t="str">
        <f t="shared" si="138"/>
        <v/>
      </c>
      <c r="S172" s="396" t="str">
        <f t="shared" si="139"/>
        <v/>
      </c>
      <c r="T172" s="33" t="str">
        <f t="shared" si="140"/>
        <v/>
      </c>
      <c r="U172" s="33" t="str">
        <f t="shared" si="141"/>
        <v/>
      </c>
      <c r="V172" s="33" t="str">
        <f t="shared" si="142"/>
        <v/>
      </c>
      <c r="W172" s="51"/>
      <c r="X172" s="331"/>
      <c r="Y172" s="473"/>
      <c r="Z172" s="384"/>
      <c r="AA172" s="385"/>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86"/>
      <c r="AM172" s="3" t="str">
        <f t="shared" si="113"/>
        <v/>
      </c>
      <c r="AN172" s="3" t="str">
        <f t="shared" si="114"/>
        <v/>
      </c>
      <c r="AO172" s="3" t="e">
        <f t="shared" si="115"/>
        <v>#N/A</v>
      </c>
      <c r="AP172" s="4" t="str">
        <f t="shared" si="116"/>
        <v xml:space="preserve"> </v>
      </c>
      <c r="AQ172" s="387"/>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9"/>
      <c r="CB172" s="221"/>
    </row>
    <row r="173" spans="1:80" s="1" customFormat="1" ht="13.5" customHeight="1">
      <c r="A173" s="395">
        <v>156</v>
      </c>
      <c r="B173" s="52"/>
      <c r="C173" s="52"/>
      <c r="D173" s="52"/>
      <c r="E173" s="52"/>
      <c r="F173" s="52"/>
      <c r="G173" s="389"/>
      <c r="H173" s="52"/>
      <c r="I173" s="52"/>
      <c r="J173" s="53"/>
      <c r="K173" s="52"/>
      <c r="L173" s="51"/>
      <c r="M173" s="52"/>
      <c r="N173" s="53"/>
      <c r="O173" s="53"/>
      <c r="P173" s="31" t="str">
        <f t="shared" si="136"/>
        <v/>
      </c>
      <c r="Q173" s="31" t="str">
        <f t="shared" si="137"/>
        <v/>
      </c>
      <c r="R173" s="32" t="str">
        <f t="shared" si="138"/>
        <v/>
      </c>
      <c r="S173" s="396" t="str">
        <f t="shared" si="139"/>
        <v/>
      </c>
      <c r="T173" s="33" t="str">
        <f t="shared" si="140"/>
        <v/>
      </c>
      <c r="U173" s="33" t="str">
        <f t="shared" si="141"/>
        <v/>
      </c>
      <c r="V173" s="33" t="str">
        <f t="shared" si="142"/>
        <v/>
      </c>
      <c r="W173" s="51"/>
      <c r="X173" s="331"/>
      <c r="Y173" s="473"/>
      <c r="Z173" s="384"/>
      <c r="AA173" s="385"/>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86"/>
      <c r="AM173" s="3" t="str">
        <f t="shared" si="113"/>
        <v/>
      </c>
      <c r="AN173" s="3" t="str">
        <f t="shared" si="114"/>
        <v/>
      </c>
      <c r="AO173" s="3" t="e">
        <f t="shared" si="115"/>
        <v>#N/A</v>
      </c>
      <c r="AP173" s="4" t="str">
        <f t="shared" si="116"/>
        <v xml:space="preserve"> </v>
      </c>
      <c r="AQ173" s="387"/>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9"/>
      <c r="CB173" s="221"/>
    </row>
    <row r="174" spans="1:80" s="1" customFormat="1" ht="13.5" customHeight="1">
      <c r="A174" s="395">
        <v>157</v>
      </c>
      <c r="B174" s="52"/>
      <c r="C174" s="52"/>
      <c r="D174" s="52"/>
      <c r="E174" s="52"/>
      <c r="F174" s="52"/>
      <c r="G174" s="389"/>
      <c r="H174" s="52"/>
      <c r="I174" s="52"/>
      <c r="J174" s="53"/>
      <c r="K174" s="52"/>
      <c r="L174" s="51"/>
      <c r="M174" s="52"/>
      <c r="N174" s="53"/>
      <c r="O174" s="53"/>
      <c r="P174" s="31" t="str">
        <f t="shared" si="136"/>
        <v/>
      </c>
      <c r="Q174" s="31" t="str">
        <f t="shared" si="137"/>
        <v/>
      </c>
      <c r="R174" s="32" t="str">
        <f t="shared" si="138"/>
        <v/>
      </c>
      <c r="S174" s="396" t="str">
        <f t="shared" si="139"/>
        <v/>
      </c>
      <c r="T174" s="33" t="str">
        <f t="shared" si="140"/>
        <v/>
      </c>
      <c r="U174" s="33" t="str">
        <f t="shared" si="141"/>
        <v/>
      </c>
      <c r="V174" s="33" t="str">
        <f t="shared" si="142"/>
        <v/>
      </c>
      <c r="W174" s="51"/>
      <c r="X174" s="331"/>
      <c r="Y174" s="473"/>
      <c r="Z174" s="384"/>
      <c r="AA174" s="385"/>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86"/>
      <c r="AM174" s="3" t="str">
        <f t="shared" si="113"/>
        <v/>
      </c>
      <c r="AN174" s="3" t="str">
        <f t="shared" si="114"/>
        <v/>
      </c>
      <c r="AO174" s="3" t="e">
        <f t="shared" si="115"/>
        <v>#N/A</v>
      </c>
      <c r="AP174" s="4" t="str">
        <f t="shared" si="116"/>
        <v xml:space="preserve"> </v>
      </c>
      <c r="AQ174" s="387"/>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9"/>
      <c r="CB174" s="221"/>
    </row>
    <row r="175" spans="1:80" s="1" customFormat="1" ht="13.5" customHeight="1">
      <c r="A175" s="395">
        <v>158</v>
      </c>
      <c r="B175" s="52"/>
      <c r="C175" s="52"/>
      <c r="D175" s="52"/>
      <c r="E175" s="52"/>
      <c r="F175" s="52"/>
      <c r="G175" s="389"/>
      <c r="H175" s="52"/>
      <c r="I175" s="52"/>
      <c r="J175" s="53"/>
      <c r="K175" s="52"/>
      <c r="L175" s="51"/>
      <c r="M175" s="52"/>
      <c r="N175" s="53"/>
      <c r="O175" s="53"/>
      <c r="P175" s="31" t="str">
        <f t="shared" si="136"/>
        <v/>
      </c>
      <c r="Q175" s="31" t="str">
        <f t="shared" si="137"/>
        <v/>
      </c>
      <c r="R175" s="32" t="str">
        <f t="shared" si="138"/>
        <v/>
      </c>
      <c r="S175" s="396" t="str">
        <f t="shared" si="139"/>
        <v/>
      </c>
      <c r="T175" s="33" t="str">
        <f t="shared" si="140"/>
        <v/>
      </c>
      <c r="U175" s="33" t="str">
        <f t="shared" si="141"/>
        <v/>
      </c>
      <c r="V175" s="33" t="str">
        <f t="shared" si="142"/>
        <v/>
      </c>
      <c r="W175" s="51"/>
      <c r="X175" s="331"/>
      <c r="Y175" s="473"/>
      <c r="Z175" s="384"/>
      <c r="AA175" s="385"/>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86"/>
      <c r="AM175" s="3" t="str">
        <f t="shared" si="113"/>
        <v/>
      </c>
      <c r="AN175" s="3" t="str">
        <f t="shared" si="114"/>
        <v/>
      </c>
      <c r="AO175" s="3" t="e">
        <f t="shared" si="115"/>
        <v>#N/A</v>
      </c>
      <c r="AP175" s="4" t="str">
        <f t="shared" si="116"/>
        <v xml:space="preserve"> </v>
      </c>
      <c r="AQ175" s="387"/>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9"/>
      <c r="CB175" s="221"/>
    </row>
    <row r="176" spans="1:80" s="1" customFormat="1" ht="13.5" customHeight="1">
      <c r="A176" s="395">
        <v>159</v>
      </c>
      <c r="B176" s="52"/>
      <c r="C176" s="52"/>
      <c r="D176" s="52"/>
      <c r="E176" s="52"/>
      <c r="F176" s="52"/>
      <c r="G176" s="389"/>
      <c r="H176" s="52"/>
      <c r="I176" s="52"/>
      <c r="J176" s="53"/>
      <c r="K176" s="52"/>
      <c r="L176" s="51"/>
      <c r="M176" s="52"/>
      <c r="N176" s="53"/>
      <c r="O176" s="53"/>
      <c r="P176" s="31" t="str">
        <f t="shared" si="136"/>
        <v/>
      </c>
      <c r="Q176" s="31" t="str">
        <f t="shared" si="137"/>
        <v/>
      </c>
      <c r="R176" s="32" t="str">
        <f t="shared" si="138"/>
        <v/>
      </c>
      <c r="S176" s="396" t="str">
        <f t="shared" si="139"/>
        <v/>
      </c>
      <c r="T176" s="33" t="str">
        <f t="shared" si="140"/>
        <v/>
      </c>
      <c r="U176" s="33" t="str">
        <f t="shared" si="141"/>
        <v/>
      </c>
      <c r="V176" s="33" t="str">
        <f t="shared" si="142"/>
        <v/>
      </c>
      <c r="W176" s="51"/>
      <c r="X176" s="331"/>
      <c r="Y176" s="473"/>
      <c r="Z176" s="384"/>
      <c r="AA176" s="385"/>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86"/>
      <c r="AM176" s="3" t="str">
        <f t="shared" si="113"/>
        <v/>
      </c>
      <c r="AN176" s="3" t="str">
        <f t="shared" si="114"/>
        <v/>
      </c>
      <c r="AO176" s="3" t="e">
        <f t="shared" si="115"/>
        <v>#N/A</v>
      </c>
      <c r="AP176" s="4" t="str">
        <f t="shared" si="116"/>
        <v xml:space="preserve"> </v>
      </c>
      <c r="AQ176" s="387"/>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9"/>
      <c r="CB176" s="221"/>
    </row>
    <row r="177" spans="1:80" s="1" customFormat="1" ht="13.5" customHeight="1">
      <c r="A177" s="395">
        <v>160</v>
      </c>
      <c r="B177" s="52"/>
      <c r="C177" s="52"/>
      <c r="D177" s="52"/>
      <c r="E177" s="52"/>
      <c r="F177" s="52"/>
      <c r="G177" s="389"/>
      <c r="H177" s="52"/>
      <c r="I177" s="52"/>
      <c r="J177" s="53"/>
      <c r="K177" s="52"/>
      <c r="L177" s="51"/>
      <c r="M177" s="52"/>
      <c r="N177" s="53"/>
      <c r="O177" s="53"/>
      <c r="P177" s="31" t="str">
        <f t="shared" si="136"/>
        <v/>
      </c>
      <c r="Q177" s="31" t="str">
        <f t="shared" si="137"/>
        <v/>
      </c>
      <c r="R177" s="32" t="str">
        <f t="shared" si="138"/>
        <v/>
      </c>
      <c r="S177" s="396" t="str">
        <f t="shared" si="139"/>
        <v/>
      </c>
      <c r="T177" s="33" t="str">
        <f t="shared" si="140"/>
        <v/>
      </c>
      <c r="U177" s="33" t="str">
        <f t="shared" si="141"/>
        <v/>
      </c>
      <c r="V177" s="33" t="str">
        <f t="shared" si="142"/>
        <v/>
      </c>
      <c r="W177" s="51"/>
      <c r="X177" s="331"/>
      <c r="Y177" s="473"/>
      <c r="Z177" s="384"/>
      <c r="AA177" s="385"/>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86"/>
      <c r="AM177" s="3" t="str">
        <f t="shared" si="113"/>
        <v/>
      </c>
      <c r="AN177" s="3" t="str">
        <f t="shared" si="114"/>
        <v/>
      </c>
      <c r="AO177" s="3" t="e">
        <f t="shared" si="115"/>
        <v>#N/A</v>
      </c>
      <c r="AP177" s="4" t="str">
        <f t="shared" si="116"/>
        <v xml:space="preserve"> </v>
      </c>
      <c r="AQ177" s="387"/>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9"/>
      <c r="CB177" s="221"/>
    </row>
    <row r="178" spans="1:80" s="1" customFormat="1" ht="13.5" customHeight="1">
      <c r="A178" s="395">
        <v>161</v>
      </c>
      <c r="B178" s="52"/>
      <c r="C178" s="52"/>
      <c r="D178" s="52"/>
      <c r="E178" s="52"/>
      <c r="F178" s="52"/>
      <c r="G178" s="389"/>
      <c r="H178" s="52"/>
      <c r="I178" s="52"/>
      <c r="J178" s="53"/>
      <c r="K178" s="52"/>
      <c r="L178" s="51"/>
      <c r="M178" s="52"/>
      <c r="N178" s="53"/>
      <c r="O178" s="53"/>
      <c r="P178" s="31" t="str">
        <f t="shared" si="136"/>
        <v/>
      </c>
      <c r="Q178" s="31" t="str">
        <f t="shared" si="137"/>
        <v/>
      </c>
      <c r="R178" s="32" t="str">
        <f t="shared" si="138"/>
        <v/>
      </c>
      <c r="S178" s="396" t="str">
        <f t="shared" si="139"/>
        <v/>
      </c>
      <c r="T178" s="33" t="str">
        <f t="shared" si="140"/>
        <v/>
      </c>
      <c r="U178" s="33" t="str">
        <f t="shared" si="141"/>
        <v/>
      </c>
      <c r="V178" s="33" t="str">
        <f t="shared" si="142"/>
        <v/>
      </c>
      <c r="W178" s="51"/>
      <c r="X178" s="331"/>
      <c r="Y178" s="473"/>
      <c r="Z178" s="384"/>
      <c r="AA178" s="385"/>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86"/>
      <c r="AM178" s="3" t="str">
        <f t="shared" si="113"/>
        <v/>
      </c>
      <c r="AN178" s="3" t="str">
        <f t="shared" si="114"/>
        <v/>
      </c>
      <c r="AO178" s="3" t="e">
        <f t="shared" si="115"/>
        <v>#N/A</v>
      </c>
      <c r="AP178" s="4" t="str">
        <f t="shared" si="116"/>
        <v xml:space="preserve"> </v>
      </c>
      <c r="AQ178" s="387"/>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9"/>
      <c r="CB178" s="221"/>
    </row>
    <row r="179" spans="1:80" s="1" customFormat="1" ht="13.5" customHeight="1">
      <c r="A179" s="395">
        <v>162</v>
      </c>
      <c r="B179" s="52"/>
      <c r="C179" s="52"/>
      <c r="D179" s="52"/>
      <c r="E179" s="52"/>
      <c r="F179" s="52"/>
      <c r="G179" s="389"/>
      <c r="H179" s="52"/>
      <c r="I179" s="52"/>
      <c r="J179" s="53"/>
      <c r="K179" s="52"/>
      <c r="L179" s="51"/>
      <c r="M179" s="52"/>
      <c r="N179" s="53"/>
      <c r="O179" s="53"/>
      <c r="P179" s="31" t="str">
        <f t="shared" si="136"/>
        <v/>
      </c>
      <c r="Q179" s="31" t="str">
        <f t="shared" si="137"/>
        <v/>
      </c>
      <c r="R179" s="32" t="str">
        <f t="shared" si="138"/>
        <v/>
      </c>
      <c r="S179" s="396" t="str">
        <f t="shared" si="139"/>
        <v/>
      </c>
      <c r="T179" s="33" t="str">
        <f t="shared" si="140"/>
        <v/>
      </c>
      <c r="U179" s="33" t="str">
        <f t="shared" si="141"/>
        <v/>
      </c>
      <c r="V179" s="33" t="str">
        <f t="shared" si="142"/>
        <v/>
      </c>
      <c r="W179" s="51"/>
      <c r="X179" s="331"/>
      <c r="Y179" s="473"/>
      <c r="Z179" s="384"/>
      <c r="AA179" s="385"/>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86"/>
      <c r="AM179" s="3" t="str">
        <f t="shared" si="113"/>
        <v/>
      </c>
      <c r="AN179" s="3" t="str">
        <f t="shared" si="114"/>
        <v/>
      </c>
      <c r="AO179" s="3" t="e">
        <f t="shared" si="115"/>
        <v>#N/A</v>
      </c>
      <c r="AP179" s="4" t="str">
        <f t="shared" si="116"/>
        <v xml:space="preserve"> </v>
      </c>
      <c r="AQ179" s="387"/>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9"/>
      <c r="CB179" s="221"/>
    </row>
    <row r="180" spans="1:80" s="1" customFormat="1" ht="13.5" customHeight="1">
      <c r="A180" s="395">
        <v>163</v>
      </c>
      <c r="B180" s="52"/>
      <c r="C180" s="52"/>
      <c r="D180" s="52"/>
      <c r="E180" s="52"/>
      <c r="F180" s="52"/>
      <c r="G180" s="389"/>
      <c r="H180" s="52"/>
      <c r="I180" s="52"/>
      <c r="J180" s="53"/>
      <c r="K180" s="52"/>
      <c r="L180" s="51"/>
      <c r="M180" s="52"/>
      <c r="N180" s="53"/>
      <c r="O180" s="53"/>
      <c r="P180" s="31" t="str">
        <f t="shared" si="136"/>
        <v/>
      </c>
      <c r="Q180" s="31" t="str">
        <f t="shared" si="137"/>
        <v/>
      </c>
      <c r="R180" s="32" t="str">
        <f t="shared" si="138"/>
        <v/>
      </c>
      <c r="S180" s="396" t="str">
        <f t="shared" si="139"/>
        <v/>
      </c>
      <c r="T180" s="33" t="str">
        <f t="shared" si="140"/>
        <v/>
      </c>
      <c r="U180" s="33" t="str">
        <f t="shared" si="141"/>
        <v/>
      </c>
      <c r="V180" s="33" t="str">
        <f t="shared" si="142"/>
        <v/>
      </c>
      <c r="W180" s="51"/>
      <c r="X180" s="331"/>
      <c r="Y180" s="473"/>
      <c r="Z180" s="384"/>
      <c r="AA180" s="385"/>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86"/>
      <c r="AM180" s="3" t="str">
        <f t="shared" si="113"/>
        <v/>
      </c>
      <c r="AN180" s="3" t="str">
        <f t="shared" si="114"/>
        <v/>
      </c>
      <c r="AO180" s="3" t="e">
        <f t="shared" si="115"/>
        <v>#N/A</v>
      </c>
      <c r="AP180" s="4" t="str">
        <f t="shared" si="116"/>
        <v xml:space="preserve"> </v>
      </c>
      <c r="AQ180" s="387"/>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9"/>
      <c r="CB180" s="221"/>
    </row>
    <row r="181" spans="1:80" s="1" customFormat="1" ht="13.5" customHeight="1">
      <c r="A181" s="395">
        <v>164</v>
      </c>
      <c r="B181" s="52"/>
      <c r="C181" s="52"/>
      <c r="D181" s="52"/>
      <c r="E181" s="52"/>
      <c r="F181" s="52"/>
      <c r="G181" s="389"/>
      <c r="H181" s="52"/>
      <c r="I181" s="52"/>
      <c r="J181" s="53"/>
      <c r="K181" s="52"/>
      <c r="L181" s="51"/>
      <c r="M181" s="52"/>
      <c r="N181" s="53"/>
      <c r="O181" s="53"/>
      <c r="P181" s="31" t="str">
        <f t="shared" si="136"/>
        <v/>
      </c>
      <c r="Q181" s="31" t="str">
        <f t="shared" si="137"/>
        <v/>
      </c>
      <c r="R181" s="32" t="str">
        <f t="shared" si="138"/>
        <v/>
      </c>
      <c r="S181" s="396" t="str">
        <f t="shared" si="139"/>
        <v/>
      </c>
      <c r="T181" s="33" t="str">
        <f t="shared" si="140"/>
        <v/>
      </c>
      <c r="U181" s="33" t="str">
        <f t="shared" si="141"/>
        <v/>
      </c>
      <c r="V181" s="33" t="str">
        <f t="shared" si="142"/>
        <v/>
      </c>
      <c r="W181" s="51"/>
      <c r="X181" s="331"/>
      <c r="Y181" s="473"/>
      <c r="Z181" s="384"/>
      <c r="AA181" s="385"/>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86"/>
      <c r="AM181" s="3" t="str">
        <f t="shared" si="113"/>
        <v/>
      </c>
      <c r="AN181" s="3" t="str">
        <f t="shared" si="114"/>
        <v/>
      </c>
      <c r="AO181" s="3" t="e">
        <f t="shared" si="115"/>
        <v>#N/A</v>
      </c>
      <c r="AP181" s="4" t="str">
        <f t="shared" si="116"/>
        <v xml:space="preserve"> </v>
      </c>
      <c r="AQ181" s="387"/>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9"/>
      <c r="CB181" s="221"/>
    </row>
    <row r="182" spans="1:80" s="1" customFormat="1" ht="13.5" customHeight="1">
      <c r="A182" s="395">
        <v>165</v>
      </c>
      <c r="B182" s="52"/>
      <c r="C182" s="52"/>
      <c r="D182" s="52"/>
      <c r="E182" s="52"/>
      <c r="F182" s="52"/>
      <c r="G182" s="389"/>
      <c r="H182" s="52"/>
      <c r="I182" s="52"/>
      <c r="J182" s="53"/>
      <c r="K182" s="52"/>
      <c r="L182" s="51"/>
      <c r="M182" s="52"/>
      <c r="N182" s="53"/>
      <c r="O182" s="53"/>
      <c r="P182" s="31" t="str">
        <f t="shared" si="136"/>
        <v/>
      </c>
      <c r="Q182" s="31" t="str">
        <f t="shared" si="137"/>
        <v/>
      </c>
      <c r="R182" s="32" t="str">
        <f t="shared" si="138"/>
        <v/>
      </c>
      <c r="S182" s="396" t="str">
        <f t="shared" si="139"/>
        <v/>
      </c>
      <c r="T182" s="33" t="str">
        <f t="shared" si="140"/>
        <v/>
      </c>
      <c r="U182" s="33" t="str">
        <f t="shared" si="141"/>
        <v/>
      </c>
      <c r="V182" s="33" t="str">
        <f t="shared" si="142"/>
        <v/>
      </c>
      <c r="W182" s="51"/>
      <c r="X182" s="331"/>
      <c r="Y182" s="473"/>
      <c r="Z182" s="384"/>
      <c r="AA182" s="385"/>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86"/>
      <c r="AM182" s="3" t="str">
        <f t="shared" si="113"/>
        <v/>
      </c>
      <c r="AN182" s="3" t="str">
        <f t="shared" si="114"/>
        <v/>
      </c>
      <c r="AO182" s="3" t="e">
        <f t="shared" si="115"/>
        <v>#N/A</v>
      </c>
      <c r="AP182" s="4" t="str">
        <f t="shared" si="116"/>
        <v xml:space="preserve"> </v>
      </c>
      <c r="AQ182" s="387"/>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9"/>
      <c r="CB182" s="221"/>
    </row>
    <row r="183" spans="1:80" s="1" customFormat="1" ht="13.5" customHeight="1">
      <c r="A183" s="395">
        <v>166</v>
      </c>
      <c r="B183" s="52"/>
      <c r="C183" s="52"/>
      <c r="D183" s="52"/>
      <c r="E183" s="52"/>
      <c r="F183" s="52"/>
      <c r="G183" s="389"/>
      <c r="H183" s="52"/>
      <c r="I183" s="52"/>
      <c r="J183" s="53"/>
      <c r="K183" s="52"/>
      <c r="L183" s="51"/>
      <c r="M183" s="52"/>
      <c r="N183" s="53"/>
      <c r="O183" s="53"/>
      <c r="P183" s="31" t="str">
        <f t="shared" si="136"/>
        <v/>
      </c>
      <c r="Q183" s="31" t="str">
        <f t="shared" si="137"/>
        <v/>
      </c>
      <c r="R183" s="32" t="str">
        <f t="shared" si="138"/>
        <v/>
      </c>
      <c r="S183" s="396" t="str">
        <f t="shared" si="139"/>
        <v/>
      </c>
      <c r="T183" s="33" t="str">
        <f t="shared" si="140"/>
        <v/>
      </c>
      <c r="U183" s="33" t="str">
        <f t="shared" si="141"/>
        <v/>
      </c>
      <c r="V183" s="33" t="str">
        <f t="shared" si="142"/>
        <v/>
      </c>
      <c r="W183" s="51"/>
      <c r="X183" s="331"/>
      <c r="Y183" s="473"/>
      <c r="Z183" s="384"/>
      <c r="AA183" s="385"/>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86"/>
      <c r="AM183" s="3" t="str">
        <f t="shared" si="113"/>
        <v/>
      </c>
      <c r="AN183" s="3" t="str">
        <f t="shared" si="114"/>
        <v/>
      </c>
      <c r="AO183" s="3" t="e">
        <f t="shared" si="115"/>
        <v>#N/A</v>
      </c>
      <c r="AP183" s="4" t="str">
        <f t="shared" si="116"/>
        <v xml:space="preserve"> </v>
      </c>
      <c r="AQ183" s="387"/>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9"/>
      <c r="CB183" s="221"/>
    </row>
    <row r="184" spans="1:80" s="1" customFormat="1" ht="13.5" customHeight="1">
      <c r="A184" s="395">
        <v>167</v>
      </c>
      <c r="B184" s="52"/>
      <c r="C184" s="52"/>
      <c r="D184" s="52"/>
      <c r="E184" s="52"/>
      <c r="F184" s="52"/>
      <c r="G184" s="389"/>
      <c r="H184" s="52"/>
      <c r="I184" s="52"/>
      <c r="J184" s="53"/>
      <c r="K184" s="52"/>
      <c r="L184" s="51"/>
      <c r="M184" s="52"/>
      <c r="N184" s="53"/>
      <c r="O184" s="53"/>
      <c r="P184" s="31" t="str">
        <f t="shared" si="136"/>
        <v/>
      </c>
      <c r="Q184" s="31" t="str">
        <f t="shared" si="137"/>
        <v/>
      </c>
      <c r="R184" s="32" t="str">
        <f t="shared" si="138"/>
        <v/>
      </c>
      <c r="S184" s="396" t="str">
        <f t="shared" si="139"/>
        <v/>
      </c>
      <c r="T184" s="33" t="str">
        <f t="shared" si="140"/>
        <v/>
      </c>
      <c r="U184" s="33" t="str">
        <f t="shared" si="141"/>
        <v/>
      </c>
      <c r="V184" s="33" t="str">
        <f t="shared" si="142"/>
        <v/>
      </c>
      <c r="W184" s="51"/>
      <c r="X184" s="331"/>
      <c r="Y184" s="473"/>
      <c r="Z184" s="384"/>
      <c r="AA184" s="385"/>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86"/>
      <c r="AM184" s="3" t="str">
        <f t="shared" si="113"/>
        <v/>
      </c>
      <c r="AN184" s="3" t="str">
        <f t="shared" si="114"/>
        <v/>
      </c>
      <c r="AO184" s="3" t="e">
        <f t="shared" si="115"/>
        <v>#N/A</v>
      </c>
      <c r="AP184" s="4" t="str">
        <f t="shared" si="116"/>
        <v xml:space="preserve"> </v>
      </c>
      <c r="AQ184" s="387"/>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9"/>
      <c r="CB184" s="221"/>
    </row>
    <row r="185" spans="1:80" s="1" customFormat="1" ht="13.5" customHeight="1">
      <c r="A185" s="395">
        <v>168</v>
      </c>
      <c r="B185" s="52"/>
      <c r="C185" s="52"/>
      <c r="D185" s="52"/>
      <c r="E185" s="52"/>
      <c r="F185" s="52"/>
      <c r="G185" s="389"/>
      <c r="H185" s="52"/>
      <c r="I185" s="52"/>
      <c r="J185" s="53"/>
      <c r="K185" s="52"/>
      <c r="L185" s="51"/>
      <c r="M185" s="52"/>
      <c r="N185" s="53"/>
      <c r="O185" s="53"/>
      <c r="P185" s="31" t="str">
        <f t="shared" si="136"/>
        <v/>
      </c>
      <c r="Q185" s="31" t="str">
        <f t="shared" si="137"/>
        <v/>
      </c>
      <c r="R185" s="32" t="str">
        <f t="shared" si="138"/>
        <v/>
      </c>
      <c r="S185" s="396" t="str">
        <f t="shared" si="139"/>
        <v/>
      </c>
      <c r="T185" s="33" t="str">
        <f t="shared" si="140"/>
        <v/>
      </c>
      <c r="U185" s="33" t="str">
        <f t="shared" si="141"/>
        <v/>
      </c>
      <c r="V185" s="33" t="str">
        <f t="shared" si="142"/>
        <v/>
      </c>
      <c r="W185" s="51"/>
      <c r="X185" s="331"/>
      <c r="Y185" s="473"/>
      <c r="Z185" s="384"/>
      <c r="AA185" s="385"/>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86"/>
      <c r="AM185" s="3" t="str">
        <f t="shared" si="113"/>
        <v/>
      </c>
      <c r="AN185" s="3" t="str">
        <f t="shared" si="114"/>
        <v/>
      </c>
      <c r="AO185" s="3" t="e">
        <f t="shared" si="115"/>
        <v>#N/A</v>
      </c>
      <c r="AP185" s="4" t="str">
        <f t="shared" si="116"/>
        <v xml:space="preserve"> </v>
      </c>
      <c r="AQ185" s="387"/>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9"/>
      <c r="CB185" s="221"/>
    </row>
    <row r="186" spans="1:80" s="1" customFormat="1" ht="13.5" customHeight="1">
      <c r="A186" s="395">
        <v>169</v>
      </c>
      <c r="B186" s="52"/>
      <c r="C186" s="52"/>
      <c r="D186" s="52"/>
      <c r="E186" s="52"/>
      <c r="F186" s="52"/>
      <c r="G186" s="389"/>
      <c r="H186" s="52"/>
      <c r="I186" s="52"/>
      <c r="J186" s="53"/>
      <c r="K186" s="52"/>
      <c r="L186" s="51"/>
      <c r="M186" s="52"/>
      <c r="N186" s="53"/>
      <c r="O186" s="53"/>
      <c r="P186" s="31" t="str">
        <f t="shared" si="136"/>
        <v/>
      </c>
      <c r="Q186" s="31" t="str">
        <f t="shared" si="137"/>
        <v/>
      </c>
      <c r="R186" s="32" t="str">
        <f t="shared" si="138"/>
        <v/>
      </c>
      <c r="S186" s="396" t="str">
        <f t="shared" si="139"/>
        <v/>
      </c>
      <c r="T186" s="33" t="str">
        <f t="shared" si="140"/>
        <v/>
      </c>
      <c r="U186" s="33" t="str">
        <f t="shared" si="141"/>
        <v/>
      </c>
      <c r="V186" s="33" t="str">
        <f t="shared" si="142"/>
        <v/>
      </c>
      <c r="W186" s="51"/>
      <c r="X186" s="331"/>
      <c r="Y186" s="473"/>
      <c r="Z186" s="384"/>
      <c r="AA186" s="385"/>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86"/>
      <c r="AM186" s="3" t="str">
        <f t="shared" si="113"/>
        <v/>
      </c>
      <c r="AN186" s="3" t="str">
        <f t="shared" si="114"/>
        <v/>
      </c>
      <c r="AO186" s="3" t="e">
        <f t="shared" si="115"/>
        <v>#N/A</v>
      </c>
      <c r="AP186" s="4" t="str">
        <f t="shared" si="116"/>
        <v xml:space="preserve"> </v>
      </c>
      <c r="AQ186" s="387"/>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9"/>
      <c r="CB186" s="221"/>
    </row>
    <row r="187" spans="1:80" s="1" customFormat="1" ht="13.5" customHeight="1">
      <c r="A187" s="395">
        <v>170</v>
      </c>
      <c r="B187" s="52"/>
      <c r="C187" s="52"/>
      <c r="D187" s="52"/>
      <c r="E187" s="52"/>
      <c r="F187" s="52"/>
      <c r="G187" s="389"/>
      <c r="H187" s="52"/>
      <c r="I187" s="52"/>
      <c r="J187" s="53"/>
      <c r="K187" s="52"/>
      <c r="L187" s="51"/>
      <c r="M187" s="52"/>
      <c r="N187" s="53"/>
      <c r="O187" s="53"/>
      <c r="P187" s="31" t="str">
        <f t="shared" si="136"/>
        <v/>
      </c>
      <c r="Q187" s="31" t="str">
        <f t="shared" si="137"/>
        <v/>
      </c>
      <c r="R187" s="32" t="str">
        <f t="shared" si="138"/>
        <v/>
      </c>
      <c r="S187" s="396" t="str">
        <f t="shared" si="139"/>
        <v/>
      </c>
      <c r="T187" s="33" t="str">
        <f t="shared" si="140"/>
        <v/>
      </c>
      <c r="U187" s="33" t="str">
        <f t="shared" si="141"/>
        <v/>
      </c>
      <c r="V187" s="33" t="str">
        <f t="shared" si="142"/>
        <v/>
      </c>
      <c r="W187" s="51"/>
      <c r="X187" s="331"/>
      <c r="Y187" s="473"/>
      <c r="Z187" s="384"/>
      <c r="AA187" s="385"/>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86"/>
      <c r="AM187" s="3" t="str">
        <f t="shared" si="113"/>
        <v/>
      </c>
      <c r="AN187" s="3" t="str">
        <f t="shared" si="114"/>
        <v/>
      </c>
      <c r="AO187" s="3" t="e">
        <f t="shared" si="115"/>
        <v>#N/A</v>
      </c>
      <c r="AP187" s="4" t="str">
        <f t="shared" si="116"/>
        <v xml:space="preserve"> </v>
      </c>
      <c r="AQ187" s="387"/>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9"/>
      <c r="CB187" s="221"/>
    </row>
    <row r="188" spans="1:80" s="1" customFormat="1" ht="13.5" customHeight="1">
      <c r="A188" s="395">
        <v>171</v>
      </c>
      <c r="B188" s="52"/>
      <c r="C188" s="52"/>
      <c r="D188" s="52"/>
      <c r="E188" s="52"/>
      <c r="F188" s="52"/>
      <c r="G188" s="389"/>
      <c r="H188" s="52"/>
      <c r="I188" s="52"/>
      <c r="J188" s="53"/>
      <c r="K188" s="52"/>
      <c r="L188" s="51"/>
      <c r="M188" s="52"/>
      <c r="N188" s="53"/>
      <c r="O188" s="53"/>
      <c r="P188" s="31" t="str">
        <f t="shared" si="136"/>
        <v/>
      </c>
      <c r="Q188" s="31" t="str">
        <f t="shared" si="137"/>
        <v/>
      </c>
      <c r="R188" s="32" t="str">
        <f t="shared" si="138"/>
        <v/>
      </c>
      <c r="S188" s="396" t="str">
        <f t="shared" si="139"/>
        <v/>
      </c>
      <c r="T188" s="33" t="str">
        <f t="shared" si="140"/>
        <v/>
      </c>
      <c r="U188" s="33" t="str">
        <f t="shared" si="141"/>
        <v/>
      </c>
      <c r="V188" s="33" t="str">
        <f t="shared" si="142"/>
        <v/>
      </c>
      <c r="W188" s="51"/>
      <c r="X188" s="331"/>
      <c r="Y188" s="473"/>
      <c r="Z188" s="384"/>
      <c r="AA188" s="385"/>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86"/>
      <c r="AM188" s="3" t="str">
        <f t="shared" si="113"/>
        <v/>
      </c>
      <c r="AN188" s="3" t="str">
        <f t="shared" si="114"/>
        <v/>
      </c>
      <c r="AO188" s="3" t="e">
        <f t="shared" si="115"/>
        <v>#N/A</v>
      </c>
      <c r="AP188" s="4" t="str">
        <f t="shared" si="116"/>
        <v xml:space="preserve"> </v>
      </c>
      <c r="AQ188" s="387"/>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9"/>
      <c r="CB188" s="221"/>
    </row>
    <row r="189" spans="1:80" s="1" customFormat="1" ht="13.5" customHeight="1">
      <c r="A189" s="395">
        <v>172</v>
      </c>
      <c r="B189" s="52"/>
      <c r="C189" s="52"/>
      <c r="D189" s="52"/>
      <c r="E189" s="52"/>
      <c r="F189" s="52"/>
      <c r="G189" s="389"/>
      <c r="H189" s="52"/>
      <c r="I189" s="52"/>
      <c r="J189" s="53"/>
      <c r="K189" s="52"/>
      <c r="L189" s="51"/>
      <c r="M189" s="52"/>
      <c r="N189" s="53"/>
      <c r="O189" s="53"/>
      <c r="P189" s="31" t="str">
        <f t="shared" si="136"/>
        <v/>
      </c>
      <c r="Q189" s="31" t="str">
        <f t="shared" si="137"/>
        <v/>
      </c>
      <c r="R189" s="32" t="str">
        <f t="shared" si="138"/>
        <v/>
      </c>
      <c r="S189" s="396" t="str">
        <f t="shared" si="139"/>
        <v/>
      </c>
      <c r="T189" s="33" t="str">
        <f t="shared" si="140"/>
        <v/>
      </c>
      <c r="U189" s="33" t="str">
        <f t="shared" si="141"/>
        <v/>
      </c>
      <c r="V189" s="33" t="str">
        <f t="shared" si="142"/>
        <v/>
      </c>
      <c r="W189" s="51"/>
      <c r="X189" s="331"/>
      <c r="Y189" s="473"/>
      <c r="Z189" s="384"/>
      <c r="AA189" s="385"/>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86"/>
      <c r="AM189" s="3" t="str">
        <f t="shared" si="113"/>
        <v/>
      </c>
      <c r="AN189" s="3" t="str">
        <f t="shared" si="114"/>
        <v/>
      </c>
      <c r="AO189" s="3" t="e">
        <f t="shared" si="115"/>
        <v>#N/A</v>
      </c>
      <c r="AP189" s="4" t="str">
        <f t="shared" si="116"/>
        <v xml:space="preserve"> </v>
      </c>
      <c r="AQ189" s="387"/>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9"/>
      <c r="CB189" s="221"/>
    </row>
    <row r="190" spans="1:80" s="1" customFormat="1" ht="13.5" customHeight="1">
      <c r="A190" s="395">
        <v>173</v>
      </c>
      <c r="B190" s="52"/>
      <c r="C190" s="52"/>
      <c r="D190" s="52"/>
      <c r="E190" s="52"/>
      <c r="F190" s="52"/>
      <c r="G190" s="389"/>
      <c r="H190" s="52"/>
      <c r="I190" s="52"/>
      <c r="J190" s="53"/>
      <c r="K190" s="52"/>
      <c r="L190" s="51"/>
      <c r="M190" s="52"/>
      <c r="N190" s="53"/>
      <c r="O190" s="53"/>
      <c r="P190" s="31" t="str">
        <f t="shared" si="136"/>
        <v/>
      </c>
      <c r="Q190" s="31" t="str">
        <f t="shared" si="137"/>
        <v/>
      </c>
      <c r="R190" s="32" t="str">
        <f t="shared" si="138"/>
        <v/>
      </c>
      <c r="S190" s="396" t="str">
        <f t="shared" si="139"/>
        <v/>
      </c>
      <c r="T190" s="33" t="str">
        <f t="shared" si="140"/>
        <v/>
      </c>
      <c r="U190" s="33" t="str">
        <f t="shared" si="141"/>
        <v/>
      </c>
      <c r="V190" s="33" t="str">
        <f t="shared" si="142"/>
        <v/>
      </c>
      <c r="W190" s="51"/>
      <c r="X190" s="331"/>
      <c r="Y190" s="473"/>
      <c r="Z190" s="384"/>
      <c r="AA190" s="385"/>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86"/>
      <c r="AM190" s="3" t="str">
        <f t="shared" si="113"/>
        <v/>
      </c>
      <c r="AN190" s="3" t="str">
        <f t="shared" si="114"/>
        <v/>
      </c>
      <c r="AO190" s="3" t="e">
        <f t="shared" si="115"/>
        <v>#N/A</v>
      </c>
      <c r="AP190" s="4" t="str">
        <f t="shared" si="116"/>
        <v xml:space="preserve"> </v>
      </c>
      <c r="AQ190" s="387"/>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9"/>
      <c r="CB190" s="221"/>
    </row>
    <row r="191" spans="1:80" s="1" customFormat="1" ht="13.5" customHeight="1">
      <c r="A191" s="395">
        <v>174</v>
      </c>
      <c r="B191" s="52"/>
      <c r="C191" s="52"/>
      <c r="D191" s="52"/>
      <c r="E191" s="52"/>
      <c r="F191" s="52"/>
      <c r="G191" s="389"/>
      <c r="H191" s="52"/>
      <c r="I191" s="52"/>
      <c r="J191" s="53"/>
      <c r="K191" s="52"/>
      <c r="L191" s="51"/>
      <c r="M191" s="52"/>
      <c r="N191" s="53"/>
      <c r="O191" s="53"/>
      <c r="P191" s="31" t="str">
        <f t="shared" si="136"/>
        <v/>
      </c>
      <c r="Q191" s="31" t="str">
        <f t="shared" si="137"/>
        <v/>
      </c>
      <c r="R191" s="32" t="str">
        <f t="shared" si="138"/>
        <v/>
      </c>
      <c r="S191" s="396" t="str">
        <f t="shared" si="139"/>
        <v/>
      </c>
      <c r="T191" s="33" t="str">
        <f t="shared" si="140"/>
        <v/>
      </c>
      <c r="U191" s="33" t="str">
        <f t="shared" si="141"/>
        <v/>
      </c>
      <c r="V191" s="33" t="str">
        <f t="shared" si="142"/>
        <v/>
      </c>
      <c r="W191" s="51"/>
      <c r="X191" s="331"/>
      <c r="Y191" s="473"/>
      <c r="Z191" s="384"/>
      <c r="AA191" s="385"/>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86"/>
      <c r="AM191" s="3" t="str">
        <f t="shared" si="113"/>
        <v/>
      </c>
      <c r="AN191" s="3" t="str">
        <f t="shared" si="114"/>
        <v/>
      </c>
      <c r="AO191" s="3" t="e">
        <f t="shared" si="115"/>
        <v>#N/A</v>
      </c>
      <c r="AP191" s="4" t="str">
        <f t="shared" si="116"/>
        <v xml:space="preserve"> </v>
      </c>
      <c r="AQ191" s="387"/>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9"/>
      <c r="CB191" s="221"/>
    </row>
    <row r="192" spans="1:80" s="1" customFormat="1" ht="13.5" customHeight="1">
      <c r="A192" s="395">
        <v>175</v>
      </c>
      <c r="B192" s="52"/>
      <c r="C192" s="52"/>
      <c r="D192" s="52"/>
      <c r="E192" s="52"/>
      <c r="F192" s="52"/>
      <c r="G192" s="389"/>
      <c r="H192" s="52"/>
      <c r="I192" s="52"/>
      <c r="J192" s="53"/>
      <c r="K192" s="52"/>
      <c r="L192" s="51"/>
      <c r="M192" s="52"/>
      <c r="N192" s="53"/>
      <c r="O192" s="53"/>
      <c r="P192" s="31" t="str">
        <f t="shared" si="136"/>
        <v/>
      </c>
      <c r="Q192" s="31" t="str">
        <f t="shared" si="137"/>
        <v/>
      </c>
      <c r="R192" s="32" t="str">
        <f t="shared" si="138"/>
        <v/>
      </c>
      <c r="S192" s="396" t="str">
        <f t="shared" si="139"/>
        <v/>
      </c>
      <c r="T192" s="33" t="str">
        <f t="shared" si="140"/>
        <v/>
      </c>
      <c r="U192" s="33" t="str">
        <f t="shared" si="141"/>
        <v/>
      </c>
      <c r="V192" s="33" t="str">
        <f t="shared" si="142"/>
        <v/>
      </c>
      <c r="W192" s="51"/>
      <c r="X192" s="331"/>
      <c r="Y192" s="473"/>
      <c r="Z192" s="384"/>
      <c r="AA192" s="385"/>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86"/>
      <c r="AM192" s="3" t="str">
        <f t="shared" si="113"/>
        <v/>
      </c>
      <c r="AN192" s="3" t="str">
        <f t="shared" si="114"/>
        <v/>
      </c>
      <c r="AO192" s="3" t="e">
        <f t="shared" si="115"/>
        <v>#N/A</v>
      </c>
      <c r="AP192" s="4" t="str">
        <f t="shared" si="116"/>
        <v xml:space="preserve"> </v>
      </c>
      <c r="AQ192" s="387"/>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9"/>
      <c r="CB192" s="221"/>
    </row>
    <row r="193" spans="1:80" s="1" customFormat="1" ht="13.5" customHeight="1">
      <c r="A193" s="395">
        <v>176</v>
      </c>
      <c r="B193" s="52"/>
      <c r="C193" s="52"/>
      <c r="D193" s="52"/>
      <c r="E193" s="52"/>
      <c r="F193" s="52"/>
      <c r="G193" s="389"/>
      <c r="H193" s="52"/>
      <c r="I193" s="52"/>
      <c r="J193" s="53"/>
      <c r="K193" s="52"/>
      <c r="L193" s="51"/>
      <c r="M193" s="52"/>
      <c r="N193" s="53"/>
      <c r="O193" s="53"/>
      <c r="P193" s="31" t="str">
        <f t="shared" si="136"/>
        <v/>
      </c>
      <c r="Q193" s="31" t="str">
        <f t="shared" si="137"/>
        <v/>
      </c>
      <c r="R193" s="32" t="str">
        <f t="shared" si="138"/>
        <v/>
      </c>
      <c r="S193" s="396" t="str">
        <f t="shared" si="139"/>
        <v/>
      </c>
      <c r="T193" s="33" t="str">
        <f t="shared" si="140"/>
        <v/>
      </c>
      <c r="U193" s="33" t="str">
        <f t="shared" si="141"/>
        <v/>
      </c>
      <c r="V193" s="33" t="str">
        <f t="shared" si="142"/>
        <v/>
      </c>
      <c r="W193" s="51"/>
      <c r="X193" s="331"/>
      <c r="Y193" s="473"/>
      <c r="Z193" s="384"/>
      <c r="AA193" s="385"/>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86"/>
      <c r="AM193" s="3" t="str">
        <f t="shared" si="113"/>
        <v/>
      </c>
      <c r="AN193" s="3" t="str">
        <f t="shared" si="114"/>
        <v/>
      </c>
      <c r="AO193" s="3" t="e">
        <f t="shared" si="115"/>
        <v>#N/A</v>
      </c>
      <c r="AP193" s="4" t="str">
        <f t="shared" si="116"/>
        <v xml:space="preserve"> </v>
      </c>
      <c r="AQ193" s="387"/>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9"/>
      <c r="CB193" s="221"/>
    </row>
    <row r="194" spans="1:80" s="1" customFormat="1" ht="13.5" customHeight="1">
      <c r="A194" s="395">
        <v>177</v>
      </c>
      <c r="B194" s="52"/>
      <c r="C194" s="52"/>
      <c r="D194" s="52"/>
      <c r="E194" s="52"/>
      <c r="F194" s="52"/>
      <c r="G194" s="389"/>
      <c r="H194" s="52"/>
      <c r="I194" s="52"/>
      <c r="J194" s="53"/>
      <c r="K194" s="52"/>
      <c r="L194" s="51"/>
      <c r="M194" s="52"/>
      <c r="N194" s="53"/>
      <c r="O194" s="53"/>
      <c r="P194" s="31" t="str">
        <f t="shared" si="136"/>
        <v/>
      </c>
      <c r="Q194" s="31" t="str">
        <f t="shared" si="137"/>
        <v/>
      </c>
      <c r="R194" s="32" t="str">
        <f t="shared" si="138"/>
        <v/>
      </c>
      <c r="S194" s="396" t="str">
        <f t="shared" si="139"/>
        <v/>
      </c>
      <c r="T194" s="33" t="str">
        <f t="shared" si="140"/>
        <v/>
      </c>
      <c r="U194" s="33" t="str">
        <f t="shared" si="141"/>
        <v/>
      </c>
      <c r="V194" s="33" t="str">
        <f t="shared" si="142"/>
        <v/>
      </c>
      <c r="W194" s="51"/>
      <c r="X194" s="331"/>
      <c r="Y194" s="473"/>
      <c r="Z194" s="384"/>
      <c r="AA194" s="385"/>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86"/>
      <c r="AM194" s="3" t="str">
        <f t="shared" si="113"/>
        <v/>
      </c>
      <c r="AN194" s="3" t="str">
        <f t="shared" si="114"/>
        <v/>
      </c>
      <c r="AO194" s="3" t="e">
        <f t="shared" si="115"/>
        <v>#N/A</v>
      </c>
      <c r="AP194" s="4" t="str">
        <f t="shared" si="116"/>
        <v xml:space="preserve"> </v>
      </c>
      <c r="AQ194" s="387"/>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9"/>
      <c r="CB194" s="221"/>
    </row>
    <row r="195" spans="1:80" s="1" customFormat="1" ht="13.5" customHeight="1">
      <c r="A195" s="395">
        <v>178</v>
      </c>
      <c r="B195" s="52"/>
      <c r="C195" s="52"/>
      <c r="D195" s="52"/>
      <c r="E195" s="52"/>
      <c r="F195" s="52"/>
      <c r="G195" s="389"/>
      <c r="H195" s="52"/>
      <c r="I195" s="52"/>
      <c r="J195" s="53"/>
      <c r="K195" s="52"/>
      <c r="L195" s="51"/>
      <c r="M195" s="52"/>
      <c r="N195" s="53"/>
      <c r="O195" s="53"/>
      <c r="P195" s="31" t="str">
        <f t="shared" si="136"/>
        <v/>
      </c>
      <c r="Q195" s="31" t="str">
        <f t="shared" si="137"/>
        <v/>
      </c>
      <c r="R195" s="32" t="str">
        <f t="shared" si="138"/>
        <v/>
      </c>
      <c r="S195" s="396" t="str">
        <f t="shared" si="139"/>
        <v/>
      </c>
      <c r="T195" s="33" t="str">
        <f t="shared" si="140"/>
        <v/>
      </c>
      <c r="U195" s="33" t="str">
        <f t="shared" si="141"/>
        <v/>
      </c>
      <c r="V195" s="33" t="str">
        <f t="shared" si="142"/>
        <v/>
      </c>
      <c r="W195" s="51"/>
      <c r="X195" s="331"/>
      <c r="Y195" s="473"/>
      <c r="Z195" s="384"/>
      <c r="AA195" s="385"/>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86"/>
      <c r="AM195" s="3" t="str">
        <f t="shared" si="113"/>
        <v/>
      </c>
      <c r="AN195" s="3" t="str">
        <f t="shared" si="114"/>
        <v/>
      </c>
      <c r="AO195" s="3" t="e">
        <f t="shared" si="115"/>
        <v>#N/A</v>
      </c>
      <c r="AP195" s="4" t="str">
        <f t="shared" si="116"/>
        <v xml:space="preserve"> </v>
      </c>
      <c r="AQ195" s="387"/>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9"/>
      <c r="CB195" s="221"/>
    </row>
    <row r="196" spans="1:80" s="1" customFormat="1" ht="13.5" customHeight="1">
      <c r="A196" s="395">
        <v>179</v>
      </c>
      <c r="B196" s="52"/>
      <c r="C196" s="52"/>
      <c r="D196" s="52"/>
      <c r="E196" s="52"/>
      <c r="F196" s="52"/>
      <c r="G196" s="389"/>
      <c r="H196" s="52"/>
      <c r="I196" s="52"/>
      <c r="J196" s="53"/>
      <c r="K196" s="52"/>
      <c r="L196" s="51"/>
      <c r="M196" s="52"/>
      <c r="N196" s="53"/>
      <c r="O196" s="53"/>
      <c r="P196" s="31" t="str">
        <f t="shared" si="136"/>
        <v/>
      </c>
      <c r="Q196" s="31" t="str">
        <f t="shared" si="137"/>
        <v/>
      </c>
      <c r="R196" s="32" t="str">
        <f t="shared" si="138"/>
        <v/>
      </c>
      <c r="S196" s="396" t="str">
        <f t="shared" si="139"/>
        <v/>
      </c>
      <c r="T196" s="33" t="str">
        <f t="shared" si="140"/>
        <v/>
      </c>
      <c r="U196" s="33" t="str">
        <f t="shared" si="141"/>
        <v/>
      </c>
      <c r="V196" s="33" t="str">
        <f t="shared" si="142"/>
        <v/>
      </c>
      <c r="W196" s="51"/>
      <c r="X196" s="331"/>
      <c r="Y196" s="473"/>
      <c r="Z196" s="384"/>
      <c r="AA196" s="385"/>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86"/>
      <c r="AM196" s="3" t="str">
        <f t="shared" si="113"/>
        <v/>
      </c>
      <c r="AN196" s="3" t="str">
        <f t="shared" si="114"/>
        <v/>
      </c>
      <c r="AO196" s="3" t="e">
        <f t="shared" si="115"/>
        <v>#N/A</v>
      </c>
      <c r="AP196" s="4" t="str">
        <f t="shared" si="116"/>
        <v xml:space="preserve"> </v>
      </c>
      <c r="AQ196" s="387"/>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9"/>
      <c r="CB196" s="221"/>
    </row>
    <row r="197" spans="1:80" s="1" customFormat="1" ht="13.5" customHeight="1">
      <c r="A197" s="395">
        <v>180</v>
      </c>
      <c r="B197" s="52"/>
      <c r="C197" s="52"/>
      <c r="D197" s="52"/>
      <c r="E197" s="52"/>
      <c r="F197" s="52"/>
      <c r="G197" s="389"/>
      <c r="H197" s="52"/>
      <c r="I197" s="52"/>
      <c r="J197" s="53"/>
      <c r="K197" s="52"/>
      <c r="L197" s="51"/>
      <c r="M197" s="52"/>
      <c r="N197" s="53"/>
      <c r="O197" s="53"/>
      <c r="P197" s="31" t="str">
        <f t="shared" si="136"/>
        <v/>
      </c>
      <c r="Q197" s="31" t="str">
        <f t="shared" si="137"/>
        <v/>
      </c>
      <c r="R197" s="32" t="str">
        <f t="shared" si="138"/>
        <v/>
      </c>
      <c r="S197" s="396" t="str">
        <f t="shared" si="139"/>
        <v/>
      </c>
      <c r="T197" s="33" t="str">
        <f t="shared" si="140"/>
        <v/>
      </c>
      <c r="U197" s="33" t="str">
        <f t="shared" si="141"/>
        <v/>
      </c>
      <c r="V197" s="33" t="str">
        <f t="shared" si="142"/>
        <v/>
      </c>
      <c r="W197" s="51"/>
      <c r="X197" s="331"/>
      <c r="Y197" s="473"/>
      <c r="Z197" s="384"/>
      <c r="AA197" s="385"/>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86"/>
      <c r="AM197" s="3" t="str">
        <f t="shared" si="113"/>
        <v/>
      </c>
      <c r="AN197" s="3" t="str">
        <f t="shared" si="114"/>
        <v/>
      </c>
      <c r="AO197" s="3" t="e">
        <f t="shared" si="115"/>
        <v>#N/A</v>
      </c>
      <c r="AP197" s="4" t="str">
        <f t="shared" si="116"/>
        <v xml:space="preserve"> </v>
      </c>
      <c r="AQ197" s="387"/>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9"/>
      <c r="CB197" s="221"/>
    </row>
    <row r="198" spans="1:80" s="1" customFormat="1" ht="13.5" customHeight="1">
      <c r="A198" s="395">
        <v>181</v>
      </c>
      <c r="B198" s="52"/>
      <c r="C198" s="52"/>
      <c r="D198" s="52"/>
      <c r="E198" s="52"/>
      <c r="F198" s="52"/>
      <c r="G198" s="389"/>
      <c r="H198" s="52"/>
      <c r="I198" s="52"/>
      <c r="J198" s="53"/>
      <c r="K198" s="52"/>
      <c r="L198" s="51"/>
      <c r="M198" s="52"/>
      <c r="N198" s="53"/>
      <c r="O198" s="53"/>
      <c r="P198" s="31" t="str">
        <f t="shared" si="136"/>
        <v/>
      </c>
      <c r="Q198" s="31" t="str">
        <f t="shared" si="137"/>
        <v/>
      </c>
      <c r="R198" s="32" t="str">
        <f t="shared" si="138"/>
        <v/>
      </c>
      <c r="S198" s="396" t="str">
        <f t="shared" si="139"/>
        <v/>
      </c>
      <c r="T198" s="33" t="str">
        <f t="shared" si="140"/>
        <v/>
      </c>
      <c r="U198" s="33" t="str">
        <f t="shared" si="141"/>
        <v/>
      </c>
      <c r="V198" s="33" t="str">
        <f t="shared" si="142"/>
        <v/>
      </c>
      <c r="W198" s="51"/>
      <c r="X198" s="331"/>
      <c r="Y198" s="473"/>
      <c r="Z198" s="384"/>
      <c r="AA198" s="385"/>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86"/>
      <c r="AM198" s="3" t="str">
        <f t="shared" si="113"/>
        <v/>
      </c>
      <c r="AN198" s="3" t="str">
        <f t="shared" si="114"/>
        <v/>
      </c>
      <c r="AO198" s="3" t="e">
        <f t="shared" si="115"/>
        <v>#N/A</v>
      </c>
      <c r="AP198" s="4" t="str">
        <f t="shared" si="116"/>
        <v xml:space="preserve"> </v>
      </c>
      <c r="AQ198" s="387"/>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9"/>
      <c r="CB198" s="221"/>
    </row>
    <row r="199" spans="1:80" s="1" customFormat="1" ht="13.5" customHeight="1">
      <c r="A199" s="395">
        <v>182</v>
      </c>
      <c r="B199" s="52"/>
      <c r="C199" s="52"/>
      <c r="D199" s="52"/>
      <c r="E199" s="52"/>
      <c r="F199" s="52"/>
      <c r="G199" s="389"/>
      <c r="H199" s="52"/>
      <c r="I199" s="52"/>
      <c r="J199" s="53"/>
      <c r="K199" s="52"/>
      <c r="L199" s="51"/>
      <c r="M199" s="52"/>
      <c r="N199" s="53"/>
      <c r="O199" s="53"/>
      <c r="P199" s="31" t="str">
        <f t="shared" si="136"/>
        <v/>
      </c>
      <c r="Q199" s="31" t="str">
        <f t="shared" si="137"/>
        <v/>
      </c>
      <c r="R199" s="32" t="str">
        <f t="shared" si="138"/>
        <v/>
      </c>
      <c r="S199" s="396" t="str">
        <f t="shared" si="139"/>
        <v/>
      </c>
      <c r="T199" s="33" t="str">
        <f t="shared" si="140"/>
        <v/>
      </c>
      <c r="U199" s="33" t="str">
        <f t="shared" si="141"/>
        <v/>
      </c>
      <c r="V199" s="33" t="str">
        <f t="shared" si="142"/>
        <v/>
      </c>
      <c r="W199" s="51"/>
      <c r="X199" s="331"/>
      <c r="Y199" s="473"/>
      <c r="Z199" s="384"/>
      <c r="AA199" s="385"/>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86"/>
      <c r="AM199" s="3" t="str">
        <f t="shared" si="113"/>
        <v/>
      </c>
      <c r="AN199" s="3" t="str">
        <f t="shared" si="114"/>
        <v/>
      </c>
      <c r="AO199" s="3" t="e">
        <f t="shared" si="115"/>
        <v>#N/A</v>
      </c>
      <c r="AP199" s="4" t="str">
        <f t="shared" si="116"/>
        <v xml:space="preserve"> </v>
      </c>
      <c r="AQ199" s="387"/>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9"/>
      <c r="CB199" s="221"/>
    </row>
    <row r="200" spans="1:80" s="1" customFormat="1" ht="13.5" customHeight="1">
      <c r="A200" s="395">
        <v>183</v>
      </c>
      <c r="B200" s="52"/>
      <c r="C200" s="52"/>
      <c r="D200" s="52"/>
      <c r="E200" s="52"/>
      <c r="F200" s="52"/>
      <c r="G200" s="389"/>
      <c r="H200" s="52"/>
      <c r="I200" s="52"/>
      <c r="J200" s="53"/>
      <c r="K200" s="52"/>
      <c r="L200" s="51"/>
      <c r="M200" s="52"/>
      <c r="N200" s="53"/>
      <c r="O200" s="53"/>
      <c r="P200" s="31" t="str">
        <f t="shared" si="136"/>
        <v/>
      </c>
      <c r="Q200" s="31" t="str">
        <f t="shared" si="137"/>
        <v/>
      </c>
      <c r="R200" s="32" t="str">
        <f t="shared" si="138"/>
        <v/>
      </c>
      <c r="S200" s="396" t="str">
        <f t="shared" si="139"/>
        <v/>
      </c>
      <c r="T200" s="33" t="str">
        <f t="shared" si="140"/>
        <v/>
      </c>
      <c r="U200" s="33" t="str">
        <f t="shared" si="141"/>
        <v/>
      </c>
      <c r="V200" s="33" t="str">
        <f t="shared" si="142"/>
        <v/>
      </c>
      <c r="W200" s="51"/>
      <c r="X200" s="331"/>
      <c r="Y200" s="473"/>
      <c r="Z200" s="384"/>
      <c r="AA200" s="385"/>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86"/>
      <c r="AM200" s="3" t="str">
        <f t="shared" si="113"/>
        <v/>
      </c>
      <c r="AN200" s="3" t="str">
        <f t="shared" si="114"/>
        <v/>
      </c>
      <c r="AO200" s="3" t="e">
        <f t="shared" si="115"/>
        <v>#N/A</v>
      </c>
      <c r="AP200" s="4" t="str">
        <f t="shared" si="116"/>
        <v xml:space="preserve"> </v>
      </c>
      <c r="AQ200" s="387"/>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9"/>
      <c r="CB200" s="221"/>
    </row>
    <row r="201" spans="1:80" s="1" customFormat="1" ht="13.5" customHeight="1">
      <c r="A201" s="395">
        <v>184</v>
      </c>
      <c r="B201" s="52"/>
      <c r="C201" s="52"/>
      <c r="D201" s="52"/>
      <c r="E201" s="52"/>
      <c r="F201" s="52"/>
      <c r="G201" s="389"/>
      <c r="H201" s="52"/>
      <c r="I201" s="52"/>
      <c r="J201" s="53"/>
      <c r="K201" s="52"/>
      <c r="L201" s="51"/>
      <c r="M201" s="52"/>
      <c r="N201" s="53"/>
      <c r="O201" s="53"/>
      <c r="P201" s="31" t="str">
        <f t="shared" si="136"/>
        <v/>
      </c>
      <c r="Q201" s="31" t="str">
        <f t="shared" si="137"/>
        <v/>
      </c>
      <c r="R201" s="32" t="str">
        <f t="shared" si="138"/>
        <v/>
      </c>
      <c r="S201" s="396" t="str">
        <f t="shared" si="139"/>
        <v/>
      </c>
      <c r="T201" s="33" t="str">
        <f t="shared" si="140"/>
        <v/>
      </c>
      <c r="U201" s="33" t="str">
        <f t="shared" si="141"/>
        <v/>
      </c>
      <c r="V201" s="33" t="str">
        <f t="shared" si="142"/>
        <v/>
      </c>
      <c r="W201" s="51"/>
      <c r="X201" s="331"/>
      <c r="Y201" s="473"/>
      <c r="Z201" s="384"/>
      <c r="AA201" s="385"/>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86"/>
      <c r="AM201" s="3" t="str">
        <f t="shared" si="113"/>
        <v/>
      </c>
      <c r="AN201" s="3" t="str">
        <f t="shared" si="114"/>
        <v/>
      </c>
      <c r="AO201" s="3" t="e">
        <f t="shared" si="115"/>
        <v>#N/A</v>
      </c>
      <c r="AP201" s="4" t="str">
        <f t="shared" si="116"/>
        <v xml:space="preserve"> </v>
      </c>
      <c r="AQ201" s="387"/>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9"/>
      <c r="CB201" s="221"/>
    </row>
    <row r="202" spans="1:80" s="1" customFormat="1" ht="13.5" customHeight="1">
      <c r="A202" s="395">
        <v>185</v>
      </c>
      <c r="B202" s="52"/>
      <c r="C202" s="52"/>
      <c r="D202" s="52"/>
      <c r="E202" s="52"/>
      <c r="F202" s="52"/>
      <c r="G202" s="389"/>
      <c r="H202" s="52"/>
      <c r="I202" s="52"/>
      <c r="J202" s="53"/>
      <c r="K202" s="52"/>
      <c r="L202" s="51"/>
      <c r="M202" s="52"/>
      <c r="N202" s="53"/>
      <c r="O202" s="53"/>
      <c r="P202" s="31" t="str">
        <f t="shared" si="136"/>
        <v/>
      </c>
      <c r="Q202" s="31" t="str">
        <f t="shared" si="137"/>
        <v/>
      </c>
      <c r="R202" s="32" t="str">
        <f t="shared" si="138"/>
        <v/>
      </c>
      <c r="S202" s="396" t="str">
        <f t="shared" si="139"/>
        <v/>
      </c>
      <c r="T202" s="33" t="str">
        <f t="shared" si="140"/>
        <v/>
      </c>
      <c r="U202" s="33" t="str">
        <f t="shared" si="141"/>
        <v/>
      </c>
      <c r="V202" s="33" t="str">
        <f t="shared" si="142"/>
        <v/>
      </c>
      <c r="W202" s="51"/>
      <c r="X202" s="331"/>
      <c r="Y202" s="473"/>
      <c r="Z202" s="384"/>
      <c r="AA202" s="385"/>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86"/>
      <c r="AM202" s="3" t="str">
        <f t="shared" si="113"/>
        <v/>
      </c>
      <c r="AN202" s="3" t="str">
        <f t="shared" si="114"/>
        <v/>
      </c>
      <c r="AO202" s="3" t="e">
        <f t="shared" si="115"/>
        <v>#N/A</v>
      </c>
      <c r="AP202" s="4" t="str">
        <f t="shared" si="116"/>
        <v xml:space="preserve"> </v>
      </c>
      <c r="AQ202" s="387"/>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9"/>
      <c r="CB202" s="221"/>
    </row>
    <row r="203" spans="1:80" s="1" customFormat="1" ht="13.5" customHeight="1">
      <c r="A203" s="395">
        <v>186</v>
      </c>
      <c r="B203" s="52"/>
      <c r="C203" s="52"/>
      <c r="D203" s="52"/>
      <c r="E203" s="52"/>
      <c r="F203" s="52"/>
      <c r="G203" s="389"/>
      <c r="H203" s="52"/>
      <c r="I203" s="52"/>
      <c r="J203" s="53"/>
      <c r="K203" s="52"/>
      <c r="L203" s="51"/>
      <c r="M203" s="52"/>
      <c r="N203" s="53"/>
      <c r="O203" s="53"/>
      <c r="P203" s="31" t="str">
        <f t="shared" si="136"/>
        <v/>
      </c>
      <c r="Q203" s="31" t="str">
        <f t="shared" si="137"/>
        <v/>
      </c>
      <c r="R203" s="32" t="str">
        <f t="shared" si="138"/>
        <v/>
      </c>
      <c r="S203" s="396" t="str">
        <f t="shared" si="139"/>
        <v/>
      </c>
      <c r="T203" s="33" t="str">
        <f t="shared" si="140"/>
        <v/>
      </c>
      <c r="U203" s="33" t="str">
        <f t="shared" si="141"/>
        <v/>
      </c>
      <c r="V203" s="33" t="str">
        <f t="shared" si="142"/>
        <v/>
      </c>
      <c r="W203" s="51"/>
      <c r="X203" s="331"/>
      <c r="Y203" s="473"/>
      <c r="Z203" s="384"/>
      <c r="AA203" s="385"/>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86"/>
      <c r="AM203" s="3" t="str">
        <f t="shared" si="113"/>
        <v/>
      </c>
      <c r="AN203" s="3" t="str">
        <f t="shared" si="114"/>
        <v/>
      </c>
      <c r="AO203" s="3" t="e">
        <f t="shared" si="115"/>
        <v>#N/A</v>
      </c>
      <c r="AP203" s="4" t="str">
        <f t="shared" si="116"/>
        <v xml:space="preserve"> </v>
      </c>
      <c r="AQ203" s="387"/>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9"/>
      <c r="CB203" s="221"/>
    </row>
    <row r="204" spans="1:80" s="1" customFormat="1" ht="13.5" customHeight="1">
      <c r="A204" s="395">
        <v>187</v>
      </c>
      <c r="B204" s="52"/>
      <c r="C204" s="52"/>
      <c r="D204" s="52"/>
      <c r="E204" s="52"/>
      <c r="F204" s="52"/>
      <c r="G204" s="389"/>
      <c r="H204" s="52"/>
      <c r="I204" s="52"/>
      <c r="J204" s="53"/>
      <c r="K204" s="52"/>
      <c r="L204" s="51"/>
      <c r="M204" s="52"/>
      <c r="N204" s="53"/>
      <c r="O204" s="53"/>
      <c r="P204" s="31" t="str">
        <f t="shared" si="136"/>
        <v/>
      </c>
      <c r="Q204" s="31" t="str">
        <f t="shared" si="137"/>
        <v/>
      </c>
      <c r="R204" s="32" t="str">
        <f t="shared" si="138"/>
        <v/>
      </c>
      <c r="S204" s="396" t="str">
        <f t="shared" si="139"/>
        <v/>
      </c>
      <c r="T204" s="33" t="str">
        <f t="shared" si="140"/>
        <v/>
      </c>
      <c r="U204" s="33" t="str">
        <f t="shared" si="141"/>
        <v/>
      </c>
      <c r="V204" s="33" t="str">
        <f t="shared" si="142"/>
        <v/>
      </c>
      <c r="W204" s="51"/>
      <c r="X204" s="331"/>
      <c r="Y204" s="473"/>
      <c r="Z204" s="384"/>
      <c r="AA204" s="385"/>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86"/>
      <c r="AM204" s="3" t="str">
        <f t="shared" si="113"/>
        <v/>
      </c>
      <c r="AN204" s="3" t="str">
        <f t="shared" si="114"/>
        <v/>
      </c>
      <c r="AO204" s="3" t="e">
        <f t="shared" si="115"/>
        <v>#N/A</v>
      </c>
      <c r="AP204" s="4" t="str">
        <f t="shared" si="116"/>
        <v xml:space="preserve"> </v>
      </c>
      <c r="AQ204" s="387"/>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9"/>
      <c r="CB204" s="221"/>
    </row>
    <row r="205" spans="1:80" s="1" customFormat="1" ht="13.5" customHeight="1">
      <c r="A205" s="395">
        <v>188</v>
      </c>
      <c r="B205" s="52"/>
      <c r="C205" s="52"/>
      <c r="D205" s="52"/>
      <c r="E205" s="52"/>
      <c r="F205" s="52"/>
      <c r="G205" s="389"/>
      <c r="H205" s="52"/>
      <c r="I205" s="52"/>
      <c r="J205" s="53"/>
      <c r="K205" s="52"/>
      <c r="L205" s="51"/>
      <c r="M205" s="52"/>
      <c r="N205" s="53"/>
      <c r="O205" s="53"/>
      <c r="P205" s="31" t="str">
        <f t="shared" si="136"/>
        <v/>
      </c>
      <c r="Q205" s="31" t="str">
        <f t="shared" si="137"/>
        <v/>
      </c>
      <c r="R205" s="32" t="str">
        <f t="shared" si="138"/>
        <v/>
      </c>
      <c r="S205" s="396" t="str">
        <f t="shared" si="139"/>
        <v/>
      </c>
      <c r="T205" s="33" t="str">
        <f t="shared" si="140"/>
        <v/>
      </c>
      <c r="U205" s="33" t="str">
        <f t="shared" si="141"/>
        <v/>
      </c>
      <c r="V205" s="33" t="str">
        <f t="shared" si="142"/>
        <v/>
      </c>
      <c r="W205" s="51"/>
      <c r="X205" s="331"/>
      <c r="Y205" s="473"/>
      <c r="Z205" s="384"/>
      <c r="AA205" s="385"/>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86"/>
      <c r="AM205" s="3" t="str">
        <f t="shared" si="113"/>
        <v/>
      </c>
      <c r="AN205" s="3" t="str">
        <f t="shared" si="114"/>
        <v/>
      </c>
      <c r="AO205" s="3" t="e">
        <f t="shared" si="115"/>
        <v>#N/A</v>
      </c>
      <c r="AP205" s="4" t="str">
        <f t="shared" si="116"/>
        <v xml:space="preserve"> </v>
      </c>
      <c r="AQ205" s="387"/>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9"/>
      <c r="CB205" s="221"/>
    </row>
    <row r="206" spans="1:80" s="1" customFormat="1" ht="13.5" customHeight="1">
      <c r="A206" s="395">
        <v>189</v>
      </c>
      <c r="B206" s="52"/>
      <c r="C206" s="52"/>
      <c r="D206" s="52"/>
      <c r="E206" s="52"/>
      <c r="F206" s="52"/>
      <c r="G206" s="389"/>
      <c r="H206" s="52"/>
      <c r="I206" s="52"/>
      <c r="J206" s="53"/>
      <c r="K206" s="52"/>
      <c r="L206" s="51"/>
      <c r="M206" s="52"/>
      <c r="N206" s="53"/>
      <c r="O206" s="53"/>
      <c r="P206" s="31" t="str">
        <f t="shared" si="136"/>
        <v/>
      </c>
      <c r="Q206" s="31" t="str">
        <f t="shared" si="137"/>
        <v/>
      </c>
      <c r="R206" s="32" t="str">
        <f t="shared" si="138"/>
        <v/>
      </c>
      <c r="S206" s="396" t="str">
        <f t="shared" si="139"/>
        <v/>
      </c>
      <c r="T206" s="33" t="str">
        <f t="shared" si="140"/>
        <v/>
      </c>
      <c r="U206" s="33" t="str">
        <f t="shared" si="141"/>
        <v/>
      </c>
      <c r="V206" s="33" t="str">
        <f t="shared" si="142"/>
        <v/>
      </c>
      <c r="W206" s="51"/>
      <c r="X206" s="331"/>
      <c r="Y206" s="473"/>
      <c r="Z206" s="384"/>
      <c r="AA206" s="385"/>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86"/>
      <c r="AM206" s="3" t="str">
        <f t="shared" si="113"/>
        <v/>
      </c>
      <c r="AN206" s="3" t="str">
        <f t="shared" si="114"/>
        <v/>
      </c>
      <c r="AO206" s="3" t="e">
        <f t="shared" si="115"/>
        <v>#N/A</v>
      </c>
      <c r="AP206" s="4" t="str">
        <f t="shared" si="116"/>
        <v xml:space="preserve"> </v>
      </c>
      <c r="AQ206" s="387"/>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9"/>
      <c r="CB206" s="221"/>
    </row>
    <row r="207" spans="1:80" s="1" customFormat="1" ht="13.5" customHeight="1">
      <c r="A207" s="395">
        <v>190</v>
      </c>
      <c r="B207" s="52"/>
      <c r="C207" s="52"/>
      <c r="D207" s="52"/>
      <c r="E207" s="52"/>
      <c r="F207" s="52"/>
      <c r="G207" s="389"/>
      <c r="H207" s="52"/>
      <c r="I207" s="52"/>
      <c r="J207" s="53"/>
      <c r="K207" s="52"/>
      <c r="L207" s="51"/>
      <c r="M207" s="52"/>
      <c r="N207" s="53"/>
      <c r="O207" s="53"/>
      <c r="P207" s="31" t="str">
        <f t="shared" si="136"/>
        <v/>
      </c>
      <c r="Q207" s="31" t="str">
        <f t="shared" si="137"/>
        <v/>
      </c>
      <c r="R207" s="32" t="str">
        <f t="shared" si="138"/>
        <v/>
      </c>
      <c r="S207" s="396" t="str">
        <f t="shared" si="139"/>
        <v/>
      </c>
      <c r="T207" s="33" t="str">
        <f t="shared" si="140"/>
        <v/>
      </c>
      <c r="U207" s="33" t="str">
        <f t="shared" si="141"/>
        <v/>
      </c>
      <c r="V207" s="33" t="str">
        <f t="shared" si="142"/>
        <v/>
      </c>
      <c r="W207" s="51"/>
      <c r="X207" s="331"/>
      <c r="Y207" s="473"/>
      <c r="Z207" s="384"/>
      <c r="AA207" s="385"/>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86"/>
      <c r="AM207" s="3" t="str">
        <f t="shared" si="113"/>
        <v/>
      </c>
      <c r="AN207" s="3" t="str">
        <f t="shared" si="114"/>
        <v/>
      </c>
      <c r="AO207" s="3" t="e">
        <f t="shared" si="115"/>
        <v>#N/A</v>
      </c>
      <c r="AP207" s="4" t="str">
        <f t="shared" si="116"/>
        <v xml:space="preserve"> </v>
      </c>
      <c r="AQ207" s="387"/>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9"/>
      <c r="CB207" s="221"/>
    </row>
    <row r="208" spans="1:80" s="1" customFormat="1" ht="13.5" customHeight="1">
      <c r="A208" s="395">
        <v>191</v>
      </c>
      <c r="B208" s="52"/>
      <c r="C208" s="52"/>
      <c r="D208" s="52"/>
      <c r="E208" s="52"/>
      <c r="F208" s="52"/>
      <c r="G208" s="389"/>
      <c r="H208" s="52"/>
      <c r="I208" s="52"/>
      <c r="J208" s="53"/>
      <c r="K208" s="52"/>
      <c r="L208" s="51"/>
      <c r="M208" s="52"/>
      <c r="N208" s="53"/>
      <c r="O208" s="53"/>
      <c r="P208" s="31" t="str">
        <f t="shared" si="136"/>
        <v/>
      </c>
      <c r="Q208" s="31" t="str">
        <f t="shared" si="137"/>
        <v/>
      </c>
      <c r="R208" s="32" t="str">
        <f t="shared" si="138"/>
        <v/>
      </c>
      <c r="S208" s="396" t="str">
        <f t="shared" si="139"/>
        <v/>
      </c>
      <c r="T208" s="33" t="str">
        <f t="shared" si="140"/>
        <v/>
      </c>
      <c r="U208" s="33" t="str">
        <f t="shared" si="141"/>
        <v/>
      </c>
      <c r="V208" s="33" t="str">
        <f t="shared" si="142"/>
        <v/>
      </c>
      <c r="W208" s="51"/>
      <c r="X208" s="331"/>
      <c r="Y208" s="473"/>
      <c r="Z208" s="384"/>
      <c r="AA208" s="385"/>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86"/>
      <c r="AM208" s="3" t="str">
        <f t="shared" si="113"/>
        <v/>
      </c>
      <c r="AN208" s="3" t="str">
        <f t="shared" si="114"/>
        <v/>
      </c>
      <c r="AO208" s="3" t="e">
        <f t="shared" si="115"/>
        <v>#N/A</v>
      </c>
      <c r="AP208" s="4" t="str">
        <f t="shared" si="116"/>
        <v xml:space="preserve"> </v>
      </c>
      <c r="AQ208" s="387"/>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9"/>
      <c r="CB208" s="221"/>
    </row>
    <row r="209" spans="1:80" s="1" customFormat="1" ht="13.5" customHeight="1">
      <c r="A209" s="395">
        <v>192</v>
      </c>
      <c r="B209" s="52"/>
      <c r="C209" s="52"/>
      <c r="D209" s="52"/>
      <c r="E209" s="52"/>
      <c r="F209" s="52"/>
      <c r="G209" s="389"/>
      <c r="H209" s="52"/>
      <c r="I209" s="52"/>
      <c r="J209" s="53"/>
      <c r="K209" s="52"/>
      <c r="L209" s="51"/>
      <c r="M209" s="52"/>
      <c r="N209" s="53"/>
      <c r="O209" s="53"/>
      <c r="P209" s="31" t="str">
        <f t="shared" si="136"/>
        <v/>
      </c>
      <c r="Q209" s="31" t="str">
        <f t="shared" si="137"/>
        <v/>
      </c>
      <c r="R209" s="32" t="str">
        <f t="shared" si="138"/>
        <v/>
      </c>
      <c r="S209" s="396" t="str">
        <f t="shared" si="139"/>
        <v/>
      </c>
      <c r="T209" s="33" t="str">
        <f t="shared" si="140"/>
        <v/>
      </c>
      <c r="U209" s="33" t="str">
        <f t="shared" si="141"/>
        <v/>
      </c>
      <c r="V209" s="33" t="str">
        <f t="shared" si="142"/>
        <v/>
      </c>
      <c r="W209" s="51"/>
      <c r="X209" s="331"/>
      <c r="Y209" s="473"/>
      <c r="Z209" s="384"/>
      <c r="AA209" s="385"/>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86"/>
      <c r="AM209" s="3" t="str">
        <f t="shared" si="113"/>
        <v/>
      </c>
      <c r="AN209" s="3" t="str">
        <f t="shared" si="114"/>
        <v/>
      </c>
      <c r="AO209" s="3" t="e">
        <f t="shared" si="115"/>
        <v>#N/A</v>
      </c>
      <c r="AP209" s="4" t="str">
        <f t="shared" si="116"/>
        <v xml:space="preserve"> </v>
      </c>
      <c r="AQ209" s="387"/>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9"/>
      <c r="CB209" s="221"/>
    </row>
    <row r="210" spans="1:80" s="1" customFormat="1" ht="13.5" customHeight="1">
      <c r="A210" s="395">
        <v>193</v>
      </c>
      <c r="B210" s="52"/>
      <c r="C210" s="52"/>
      <c r="D210" s="52"/>
      <c r="E210" s="52"/>
      <c r="F210" s="52"/>
      <c r="G210" s="389"/>
      <c r="H210" s="52"/>
      <c r="I210" s="52"/>
      <c r="J210" s="53"/>
      <c r="K210" s="52"/>
      <c r="L210" s="51"/>
      <c r="M210" s="52"/>
      <c r="N210" s="53"/>
      <c r="O210" s="53"/>
      <c r="P210" s="31" t="str">
        <f t="shared" si="136"/>
        <v/>
      </c>
      <c r="Q210" s="31" t="str">
        <f t="shared" si="137"/>
        <v/>
      </c>
      <c r="R210" s="32" t="str">
        <f t="shared" si="138"/>
        <v/>
      </c>
      <c r="S210" s="396" t="str">
        <f t="shared" si="139"/>
        <v/>
      </c>
      <c r="T210" s="33" t="str">
        <f t="shared" si="140"/>
        <v/>
      </c>
      <c r="U210" s="33" t="str">
        <f t="shared" si="141"/>
        <v/>
      </c>
      <c r="V210" s="33" t="str">
        <f t="shared" si="142"/>
        <v/>
      </c>
      <c r="W210" s="51"/>
      <c r="X210" s="331"/>
      <c r="Y210" s="473"/>
      <c r="Z210" s="384"/>
      <c r="AA210" s="385"/>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67" si="143">VLOOKUP(AS210,排出係数表,9,FALSE)</f>
        <v>#N/A</v>
      </c>
      <c r="AL210" s="386"/>
      <c r="AM210" s="3" t="str">
        <f t="shared" si="113"/>
        <v/>
      </c>
      <c r="AN210" s="3" t="str">
        <f t="shared" si="114"/>
        <v/>
      </c>
      <c r="AO210" s="3" t="e">
        <f t="shared" si="115"/>
        <v>#N/A</v>
      </c>
      <c r="AP210" s="4" t="str">
        <f t="shared" si="116"/>
        <v xml:space="preserve"> </v>
      </c>
      <c r="AQ210" s="387"/>
      <c r="AR210" s="4" t="str">
        <f t="shared" si="117"/>
        <v xml:space="preserve"> </v>
      </c>
      <c r="AS210" s="3" t="e">
        <f t="shared" si="118"/>
        <v>#N/A</v>
      </c>
      <c r="AT210" s="3" t="e">
        <f t="shared" si="119"/>
        <v>#N/A</v>
      </c>
      <c r="AU210" s="3" t="e">
        <f t="shared" ref="AU210:AU267" si="144">VLOOKUP(AS210,排出係数表,6,FALSE)</f>
        <v>#N/A</v>
      </c>
      <c r="AV210" s="3" t="e">
        <f t="shared" si="120"/>
        <v>#N/A</v>
      </c>
      <c r="AW210" s="3" t="e">
        <f t="shared" si="121"/>
        <v>#N/A</v>
      </c>
      <c r="AX210" s="3" t="e">
        <f t="shared" ref="AX210:AX267"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9"/>
      <c r="CB210" s="221"/>
    </row>
    <row r="211" spans="1:80" s="1" customFormat="1" ht="13.5" customHeight="1">
      <c r="A211" s="395">
        <v>194</v>
      </c>
      <c r="B211" s="52"/>
      <c r="C211" s="52"/>
      <c r="D211" s="52"/>
      <c r="E211" s="52"/>
      <c r="F211" s="52"/>
      <c r="G211" s="389"/>
      <c r="H211" s="52"/>
      <c r="I211" s="52"/>
      <c r="J211" s="53"/>
      <c r="K211" s="52"/>
      <c r="L211" s="51"/>
      <c r="M211" s="52"/>
      <c r="N211" s="53"/>
      <c r="O211" s="53"/>
      <c r="P211" s="31" t="str">
        <f t="shared" si="136"/>
        <v/>
      </c>
      <c r="Q211" s="31" t="str">
        <f t="shared" si="137"/>
        <v/>
      </c>
      <c r="R211" s="32" t="str">
        <f t="shared" si="138"/>
        <v/>
      </c>
      <c r="S211" s="396" t="str">
        <f t="shared" si="139"/>
        <v/>
      </c>
      <c r="T211" s="33" t="str">
        <f t="shared" si="140"/>
        <v/>
      </c>
      <c r="U211" s="33" t="str">
        <f t="shared" si="141"/>
        <v/>
      </c>
      <c r="V211" s="33" t="str">
        <f t="shared" si="142"/>
        <v/>
      </c>
      <c r="W211" s="51"/>
      <c r="X211" s="331"/>
      <c r="Y211" s="473"/>
      <c r="Z211" s="384"/>
      <c r="AA211" s="385"/>
      <c r="AB211" s="141" t="str">
        <f t="shared" ref="AB211:AB267" si="146">IF(ISBLANK(H211)=TRUE,"",IF(OR(ISBLANK(B211)=TRUE),1,""))</f>
        <v/>
      </c>
      <c r="AC211" s="3" t="e">
        <f t="shared" ref="AC211:AC267" si="147">VLOOKUP(H211,$BM$19:$BP$25,2,FALSE)</f>
        <v>#N/A</v>
      </c>
      <c r="AD211" s="3" t="e">
        <f t="shared" ref="AD211:AD267" si="148">VLOOKUP(H211,$BM$19:$BP$25,3,FALSE)</f>
        <v>#N/A</v>
      </c>
      <c r="AE211" s="3" t="e">
        <f t="shared" ref="AE211:AE267" si="149">VLOOKUP(H211,$BM$19:$BP$25,4,FALSE)</f>
        <v>#N/A</v>
      </c>
      <c r="AF211" s="3" t="str">
        <f t="shared" ref="AF211:AF267" si="150">IF(ISERROR(SEARCH("-",I211,1))=TRUE,ASC(UPPER(I211)),ASC(UPPER(LEFT(I211,SEARCH("-",I211,1)-1))))</f>
        <v/>
      </c>
      <c r="AG211" s="3">
        <f t="shared" ref="AG211:AG267" si="151">IF(J211&gt;3500,J211/1000,1)</f>
        <v>1</v>
      </c>
      <c r="AH211" s="3" t="e">
        <f t="shared" ref="AH211:AH267" si="152">IF(AE211=9,0,IF(J211&lt;=2500,IF(J211&lt;=1700,1,2),IF(J211&lt;=12000,IF(J211&lt;=3500,3,4),IF(ISERROR(SEARCH(LEFT(I211,1),"LFMRQST")),4,IF(AND(LEN(I211)&lt;&gt;3,AJ211&lt;&gt;"軽"),4,5)))))</f>
        <v>#N/A</v>
      </c>
      <c r="AI211" s="3" t="e">
        <f t="shared" ref="AI211:AI267" si="153">IF(AE211=5,0,IF(AE211=9,0,IF(J211&lt;=2500,IF(J211&lt;=1700,1,2),IF(J211&lt;=12000,IF(J211&lt;=3500,3,4),IF(ISERROR(SEARCH(LEFT(I211,1),"LFMRQST")),4,IF(AND(LEN(I211)&lt;&gt;3,AJ211&lt;&gt;"軽"),4,5))))))</f>
        <v>#N/A</v>
      </c>
      <c r="AJ211" s="3" t="e">
        <f t="shared" ref="AJ211:AJ267" si="154">VLOOKUP(K211,$BU$19:$BV$28,2,FALSE)</f>
        <v>#N/A</v>
      </c>
      <c r="AK211" s="3" t="e">
        <f t="shared" si="143"/>
        <v>#N/A</v>
      </c>
      <c r="AL211" s="386"/>
      <c r="AM211" s="3" t="str">
        <f t="shared" ref="AM211:AM267" si="155">IF(OR($W211=1,$W211=3),$AK211,"")</f>
        <v/>
      </c>
      <c r="AN211" s="3" t="str">
        <f t="shared" ref="AN211:AN267" si="156">IF(OR($W211=2,$W211=3),$AK211,"")</f>
        <v/>
      </c>
      <c r="AO211" s="3" t="e">
        <f t="shared" ref="AO211:AO267" si="157">IF(OR($W211=1,$W211=3),"",$AK211)</f>
        <v>#N/A</v>
      </c>
      <c r="AP211" s="4" t="str">
        <f t="shared" ref="AP211:AP267" si="158">IF(OR(ISBLANK(K211)=TRUE,ISBLANK(B211)=TRUE)," ",CONCATENATE(B211,AE211,AH211))</f>
        <v xml:space="preserve"> </v>
      </c>
      <c r="AQ211" s="387"/>
      <c r="AR211" s="4" t="str">
        <f t="shared" ref="AR211:AR267" si="159">IF(OR($W211=1,$W211=3),"",$AP211)</f>
        <v xml:space="preserve"> </v>
      </c>
      <c r="AS211" s="3" t="e">
        <f t="shared" ref="AS211:AS267" si="160">CONCATENATE(AC211,AI211,AJ211,AF211)</f>
        <v>#N/A</v>
      </c>
      <c r="AT211" s="3" t="e">
        <f t="shared" ref="AT211:AT267" si="161">IF(AND(L211="あり",AJ211="軽",ISNUMBER(AU211)=TRUE),AV211,AU211)</f>
        <v>#N/A</v>
      </c>
      <c r="AU211" s="3" t="e">
        <f t="shared" si="144"/>
        <v>#N/A</v>
      </c>
      <c r="AV211" s="3" t="e">
        <f t="shared" ref="AV211:AV267" si="162">VLOOKUP(AI211,$CI$19:$CM$24,2,FALSE)</f>
        <v>#N/A</v>
      </c>
      <c r="AW211" s="3" t="e">
        <f t="shared" ref="AW211:AW267"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67" si="164">VLOOKUP(AI211,$CI$19:$CM$24,3,FALSE)</f>
        <v>#N/A</v>
      </c>
      <c r="AZ211" s="3" t="e">
        <f t="shared" ref="AZ211:AZ267" si="165">VLOOKUP(AI211,$CI$19:$CM$24,4,FALSE)</f>
        <v>#N/A</v>
      </c>
      <c r="BA211" s="3" t="e">
        <f t="shared" ref="BA211:BA267" si="166">VLOOKUP(AI211,$CI$19:$CM$24,5,FALSE)</f>
        <v>#N/A</v>
      </c>
      <c r="BB211" s="3">
        <f t="shared" ref="BB211:BB267" si="167">IF(L211="あり",1,IF(M211="あり(H17あり)",1,IF(M211="あり(H17なし)",1,0)))</f>
        <v>0</v>
      </c>
      <c r="BC211" s="3" t="e">
        <f t="shared" ref="BC211:BC267" si="168">VLOOKUP(AS211,排出係数表,8,FALSE)</f>
        <v>#N/A</v>
      </c>
      <c r="BD211" s="3" t="str">
        <f t="shared" ref="BD211:BD267" si="169">IF(H211="","",VLOOKUP(H211,$BM$19:$BQ$27,5,FALSE))</f>
        <v/>
      </c>
      <c r="BE211" s="3" t="str">
        <f t="shared" ref="BE211:BE267" si="170">IF(D211="","",VLOOKUP(CONCATENATE("A",LEFT(D211)),$CF$19:$CG$28,2,FALSE))</f>
        <v/>
      </c>
      <c r="BF211" s="3" t="str">
        <f t="shared" ref="BF211:BF267" si="171">IF(BD211=BE211,"",1)</f>
        <v/>
      </c>
      <c r="BG211" s="3" t="str">
        <f t="shared" ref="BG211:BG267" si="172">IF(OR(W211=1,W211=3,H211=""),"",X211)</f>
        <v/>
      </c>
      <c r="BH211" s="3" t="str">
        <f t="shared" ref="BH211:BH267" si="173">IF(AND(X211=1,W211&lt;&gt;"",H211&lt;&gt;""),W211,"")</f>
        <v/>
      </c>
      <c r="BI211" s="3" t="str">
        <f t="shared" ref="BI211:BI267" si="174">IF(AND(BB211=1,W211&lt;&gt;""),W211,"")</f>
        <v/>
      </c>
      <c r="BJ211" s="3" t="str">
        <f t="shared" ref="BJ211:BJ267" si="175">IF(AND(M211="出荷時対応済",W211&lt;&gt;""),W211,"")</f>
        <v/>
      </c>
      <c r="BK211" s="3" t="str">
        <f t="shared" ref="BK211:BK267" si="176">IF(M211="出荷時対応済","あり(H17あり)",IF(M211="","なし",M211&amp;""))</f>
        <v>なし</v>
      </c>
      <c r="BL211" s="3">
        <f t="shared" ref="BL211:BL267" si="177">IF(OR(W211=1,W211=3),0,IF(AND(COUNTIF($CA$19:$CA$39,I211)=1,BK211="なし"),1,0))</f>
        <v>0</v>
      </c>
      <c r="BR211" s="269"/>
      <c r="CB211" s="221"/>
    </row>
    <row r="212" spans="1:80" s="1" customFormat="1" ht="13.5" customHeight="1">
      <c r="A212" s="395">
        <v>195</v>
      </c>
      <c r="B212" s="52"/>
      <c r="C212" s="52"/>
      <c r="D212" s="52"/>
      <c r="E212" s="52"/>
      <c r="F212" s="52"/>
      <c r="G212" s="389"/>
      <c r="H212" s="52"/>
      <c r="I212" s="52"/>
      <c r="J212" s="53"/>
      <c r="K212" s="52"/>
      <c r="L212" s="51"/>
      <c r="M212" s="52"/>
      <c r="N212" s="53"/>
      <c r="O212" s="53"/>
      <c r="P212" s="31" t="str">
        <f t="shared" si="136"/>
        <v/>
      </c>
      <c r="Q212" s="31" t="str">
        <f t="shared" si="137"/>
        <v/>
      </c>
      <c r="R212" s="32" t="str">
        <f t="shared" si="138"/>
        <v/>
      </c>
      <c r="S212" s="396" t="str">
        <f t="shared" si="139"/>
        <v/>
      </c>
      <c r="T212" s="33" t="str">
        <f t="shared" si="140"/>
        <v/>
      </c>
      <c r="U212" s="33" t="str">
        <f t="shared" si="141"/>
        <v/>
      </c>
      <c r="V212" s="33" t="str">
        <f t="shared" si="142"/>
        <v/>
      </c>
      <c r="W212" s="51"/>
      <c r="X212" s="331"/>
      <c r="Y212" s="473"/>
      <c r="Z212" s="384"/>
      <c r="AA212" s="385"/>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86"/>
      <c r="AM212" s="3" t="str">
        <f t="shared" si="155"/>
        <v/>
      </c>
      <c r="AN212" s="3" t="str">
        <f t="shared" si="156"/>
        <v/>
      </c>
      <c r="AO212" s="3" t="e">
        <f t="shared" si="157"/>
        <v>#N/A</v>
      </c>
      <c r="AP212" s="4" t="str">
        <f t="shared" si="158"/>
        <v xml:space="preserve"> </v>
      </c>
      <c r="AQ212" s="387"/>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9"/>
      <c r="CB212" s="221"/>
    </row>
    <row r="213" spans="1:80" s="1" customFormat="1" ht="13.5" customHeight="1">
      <c r="A213" s="395">
        <v>196</v>
      </c>
      <c r="B213" s="52"/>
      <c r="C213" s="52"/>
      <c r="D213" s="52"/>
      <c r="E213" s="52"/>
      <c r="F213" s="52"/>
      <c r="G213" s="389"/>
      <c r="H213" s="52"/>
      <c r="I213" s="52"/>
      <c r="J213" s="53"/>
      <c r="K213" s="52"/>
      <c r="L213" s="51"/>
      <c r="M213" s="52"/>
      <c r="N213" s="53"/>
      <c r="O213" s="53"/>
      <c r="P213" s="31" t="str">
        <f t="shared" si="136"/>
        <v/>
      </c>
      <c r="Q213" s="31" t="str">
        <f t="shared" si="137"/>
        <v/>
      </c>
      <c r="R213" s="32" t="str">
        <f t="shared" si="138"/>
        <v/>
      </c>
      <c r="S213" s="396" t="str">
        <f t="shared" si="139"/>
        <v/>
      </c>
      <c r="T213" s="33" t="str">
        <f t="shared" si="140"/>
        <v/>
      </c>
      <c r="U213" s="33" t="str">
        <f t="shared" si="141"/>
        <v/>
      </c>
      <c r="V213" s="33" t="str">
        <f t="shared" si="142"/>
        <v/>
      </c>
      <c r="W213" s="51"/>
      <c r="X213" s="331"/>
      <c r="Y213" s="473"/>
      <c r="Z213" s="384"/>
      <c r="AA213" s="385"/>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86"/>
      <c r="AM213" s="3" t="str">
        <f t="shared" si="155"/>
        <v/>
      </c>
      <c r="AN213" s="3" t="str">
        <f t="shared" si="156"/>
        <v/>
      </c>
      <c r="AO213" s="3" t="e">
        <f t="shared" si="157"/>
        <v>#N/A</v>
      </c>
      <c r="AP213" s="4" t="str">
        <f t="shared" si="158"/>
        <v xml:space="preserve"> </v>
      </c>
      <c r="AQ213" s="387"/>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9"/>
      <c r="CB213" s="221"/>
    </row>
    <row r="214" spans="1:80" s="1" customFormat="1" ht="13.5" customHeight="1">
      <c r="A214" s="395">
        <v>197</v>
      </c>
      <c r="B214" s="52"/>
      <c r="C214" s="52"/>
      <c r="D214" s="52"/>
      <c r="E214" s="52"/>
      <c r="F214" s="52"/>
      <c r="G214" s="389"/>
      <c r="H214" s="52"/>
      <c r="I214" s="52"/>
      <c r="J214" s="53"/>
      <c r="K214" s="52"/>
      <c r="L214" s="51"/>
      <c r="M214" s="52"/>
      <c r="N214" s="53"/>
      <c r="O214" s="53"/>
      <c r="P214" s="31" t="str">
        <f t="shared" si="136"/>
        <v/>
      </c>
      <c r="Q214" s="31" t="str">
        <f t="shared" si="137"/>
        <v/>
      </c>
      <c r="R214" s="32" t="str">
        <f t="shared" si="138"/>
        <v/>
      </c>
      <c r="S214" s="396" t="str">
        <f t="shared" si="139"/>
        <v/>
      </c>
      <c r="T214" s="33" t="str">
        <f t="shared" si="140"/>
        <v/>
      </c>
      <c r="U214" s="33" t="str">
        <f t="shared" si="141"/>
        <v/>
      </c>
      <c r="V214" s="33" t="str">
        <f t="shared" si="142"/>
        <v/>
      </c>
      <c r="W214" s="51"/>
      <c r="X214" s="331"/>
      <c r="Y214" s="473"/>
      <c r="Z214" s="384"/>
      <c r="AA214" s="385"/>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86"/>
      <c r="AM214" s="3" t="str">
        <f t="shared" si="155"/>
        <v/>
      </c>
      <c r="AN214" s="3" t="str">
        <f t="shared" si="156"/>
        <v/>
      </c>
      <c r="AO214" s="3" t="e">
        <f t="shared" si="157"/>
        <v>#N/A</v>
      </c>
      <c r="AP214" s="4" t="str">
        <f t="shared" si="158"/>
        <v xml:space="preserve"> </v>
      </c>
      <c r="AQ214" s="387"/>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9"/>
      <c r="CB214" s="221"/>
    </row>
    <row r="215" spans="1:80" s="1" customFormat="1" ht="13.5" customHeight="1">
      <c r="A215" s="395">
        <v>198</v>
      </c>
      <c r="B215" s="52"/>
      <c r="C215" s="52"/>
      <c r="D215" s="52"/>
      <c r="E215" s="52"/>
      <c r="F215" s="52"/>
      <c r="G215" s="389"/>
      <c r="H215" s="52"/>
      <c r="I215" s="52"/>
      <c r="J215" s="53"/>
      <c r="K215" s="52"/>
      <c r="L215" s="51"/>
      <c r="M215" s="52"/>
      <c r="N215" s="53"/>
      <c r="O215" s="53"/>
      <c r="P215" s="31" t="str">
        <f t="shared" si="136"/>
        <v/>
      </c>
      <c r="Q215" s="31" t="str">
        <f t="shared" si="137"/>
        <v/>
      </c>
      <c r="R215" s="32" t="str">
        <f t="shared" si="138"/>
        <v/>
      </c>
      <c r="S215" s="396" t="str">
        <f t="shared" si="139"/>
        <v/>
      </c>
      <c r="T215" s="33" t="str">
        <f t="shared" si="140"/>
        <v/>
      </c>
      <c r="U215" s="33" t="str">
        <f t="shared" si="141"/>
        <v/>
      </c>
      <c r="V215" s="33" t="str">
        <f t="shared" si="142"/>
        <v/>
      </c>
      <c r="W215" s="51"/>
      <c r="X215" s="331"/>
      <c r="Y215" s="473"/>
      <c r="Z215" s="384"/>
      <c r="AA215" s="385"/>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86"/>
      <c r="AM215" s="3" t="str">
        <f t="shared" si="155"/>
        <v/>
      </c>
      <c r="AN215" s="3" t="str">
        <f t="shared" si="156"/>
        <v/>
      </c>
      <c r="AO215" s="3" t="e">
        <f t="shared" si="157"/>
        <v>#N/A</v>
      </c>
      <c r="AP215" s="4" t="str">
        <f t="shared" si="158"/>
        <v xml:space="preserve"> </v>
      </c>
      <c r="AQ215" s="387"/>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9"/>
      <c r="CB215" s="221"/>
    </row>
    <row r="216" spans="1:80" s="1" customFormat="1" ht="13.5" customHeight="1">
      <c r="A216" s="395">
        <v>199</v>
      </c>
      <c r="B216" s="52"/>
      <c r="C216" s="52"/>
      <c r="D216" s="52"/>
      <c r="E216" s="52"/>
      <c r="F216" s="52"/>
      <c r="G216" s="389"/>
      <c r="H216" s="52"/>
      <c r="I216" s="52"/>
      <c r="J216" s="53"/>
      <c r="K216" s="52"/>
      <c r="L216" s="51"/>
      <c r="M216" s="52"/>
      <c r="N216" s="53"/>
      <c r="O216" s="53"/>
      <c r="P216" s="31" t="str">
        <f t="shared" si="136"/>
        <v/>
      </c>
      <c r="Q216" s="31" t="str">
        <f t="shared" si="137"/>
        <v/>
      </c>
      <c r="R216" s="32" t="str">
        <f t="shared" si="138"/>
        <v/>
      </c>
      <c r="S216" s="396" t="str">
        <f t="shared" si="139"/>
        <v/>
      </c>
      <c r="T216" s="33" t="str">
        <f t="shared" si="140"/>
        <v/>
      </c>
      <c r="U216" s="33" t="str">
        <f t="shared" si="141"/>
        <v/>
      </c>
      <c r="V216" s="33" t="str">
        <f t="shared" si="142"/>
        <v/>
      </c>
      <c r="W216" s="51"/>
      <c r="X216" s="331"/>
      <c r="Y216" s="473"/>
      <c r="Z216" s="384"/>
      <c r="AA216" s="385"/>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86"/>
      <c r="AM216" s="3" t="str">
        <f t="shared" si="155"/>
        <v/>
      </c>
      <c r="AN216" s="3" t="str">
        <f t="shared" si="156"/>
        <v/>
      </c>
      <c r="AO216" s="3" t="e">
        <f t="shared" si="157"/>
        <v>#N/A</v>
      </c>
      <c r="AP216" s="4" t="str">
        <f t="shared" si="158"/>
        <v xml:space="preserve"> </v>
      </c>
      <c r="AQ216" s="387"/>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9"/>
      <c r="CB216" s="221"/>
    </row>
    <row r="217" spans="1:80" s="1" customFormat="1" ht="13.5" customHeight="1">
      <c r="A217" s="395">
        <v>200</v>
      </c>
      <c r="B217" s="52"/>
      <c r="C217" s="52"/>
      <c r="D217" s="52"/>
      <c r="E217" s="52"/>
      <c r="F217" s="52"/>
      <c r="G217" s="389"/>
      <c r="H217" s="52"/>
      <c r="I217" s="52"/>
      <c r="J217" s="53"/>
      <c r="K217" s="52"/>
      <c r="L217" s="51"/>
      <c r="M217" s="52"/>
      <c r="N217" s="53"/>
      <c r="O217" s="53"/>
      <c r="P217" s="31" t="str">
        <f t="shared" si="136"/>
        <v/>
      </c>
      <c r="Q217" s="31" t="str">
        <f t="shared" si="137"/>
        <v/>
      </c>
      <c r="R217" s="32" t="str">
        <f t="shared" si="138"/>
        <v/>
      </c>
      <c r="S217" s="396" t="str">
        <f t="shared" si="139"/>
        <v/>
      </c>
      <c r="T217" s="33" t="str">
        <f t="shared" si="140"/>
        <v/>
      </c>
      <c r="U217" s="33" t="str">
        <f t="shared" si="141"/>
        <v/>
      </c>
      <c r="V217" s="33" t="str">
        <f t="shared" si="142"/>
        <v/>
      </c>
      <c r="W217" s="51"/>
      <c r="X217" s="331"/>
      <c r="Y217" s="473"/>
      <c r="Z217" s="384"/>
      <c r="AA217" s="385"/>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86"/>
      <c r="AM217" s="3" t="str">
        <f t="shared" si="155"/>
        <v/>
      </c>
      <c r="AN217" s="3" t="str">
        <f t="shared" si="156"/>
        <v/>
      </c>
      <c r="AO217" s="3" t="e">
        <f t="shared" si="157"/>
        <v>#N/A</v>
      </c>
      <c r="AP217" s="4" t="str">
        <f t="shared" si="158"/>
        <v xml:space="preserve"> </v>
      </c>
      <c r="AQ217" s="387"/>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9"/>
      <c r="CB217" s="221"/>
    </row>
    <row r="218" spans="1:80" s="1" customFormat="1" ht="13.5" customHeight="1">
      <c r="A218" s="395">
        <v>201</v>
      </c>
      <c r="B218" s="52"/>
      <c r="C218" s="52"/>
      <c r="D218" s="52"/>
      <c r="E218" s="52"/>
      <c r="F218" s="52"/>
      <c r="G218" s="389"/>
      <c r="H218" s="52"/>
      <c r="I218" s="52"/>
      <c r="J218" s="53"/>
      <c r="K218" s="52"/>
      <c r="L218" s="51"/>
      <c r="M218" s="52"/>
      <c r="N218" s="53"/>
      <c r="O218" s="53"/>
      <c r="P218" s="31" t="str">
        <f t="shared" si="136"/>
        <v/>
      </c>
      <c r="Q218" s="31" t="str">
        <f t="shared" si="137"/>
        <v/>
      </c>
      <c r="R218" s="32" t="str">
        <f t="shared" si="138"/>
        <v/>
      </c>
      <c r="S218" s="396" t="str">
        <f t="shared" si="139"/>
        <v/>
      </c>
      <c r="T218" s="33" t="str">
        <f t="shared" si="140"/>
        <v/>
      </c>
      <c r="U218" s="33" t="str">
        <f t="shared" si="141"/>
        <v/>
      </c>
      <c r="V218" s="33" t="str">
        <f t="shared" si="142"/>
        <v/>
      </c>
      <c r="W218" s="51"/>
      <c r="X218" s="331"/>
      <c r="Y218" s="473"/>
      <c r="Z218" s="384"/>
      <c r="AA218" s="385"/>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86"/>
      <c r="AM218" s="3" t="str">
        <f t="shared" si="155"/>
        <v/>
      </c>
      <c r="AN218" s="3" t="str">
        <f t="shared" si="156"/>
        <v/>
      </c>
      <c r="AO218" s="3" t="e">
        <f t="shared" si="157"/>
        <v>#N/A</v>
      </c>
      <c r="AP218" s="4" t="str">
        <f t="shared" si="158"/>
        <v xml:space="preserve"> </v>
      </c>
      <c r="AQ218" s="387"/>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9"/>
      <c r="CB218" s="221"/>
    </row>
    <row r="219" spans="1:80" s="1" customFormat="1" ht="13.5" customHeight="1">
      <c r="A219" s="395">
        <v>202</v>
      </c>
      <c r="B219" s="52"/>
      <c r="C219" s="52"/>
      <c r="D219" s="52"/>
      <c r="E219" s="52"/>
      <c r="F219" s="52"/>
      <c r="G219" s="389"/>
      <c r="H219" s="52"/>
      <c r="I219" s="52"/>
      <c r="J219" s="53"/>
      <c r="K219" s="52"/>
      <c r="L219" s="51"/>
      <c r="M219" s="52"/>
      <c r="N219" s="53"/>
      <c r="O219" s="53"/>
      <c r="P219" s="31" t="str">
        <f t="shared" si="136"/>
        <v/>
      </c>
      <c r="Q219" s="31" t="str">
        <f t="shared" si="137"/>
        <v/>
      </c>
      <c r="R219" s="32" t="str">
        <f t="shared" si="138"/>
        <v/>
      </c>
      <c r="S219" s="396" t="str">
        <f t="shared" si="139"/>
        <v/>
      </c>
      <c r="T219" s="33" t="str">
        <f t="shared" si="140"/>
        <v/>
      </c>
      <c r="U219" s="33" t="str">
        <f t="shared" si="141"/>
        <v/>
      </c>
      <c r="V219" s="33" t="str">
        <f t="shared" si="142"/>
        <v/>
      </c>
      <c r="W219" s="51"/>
      <c r="X219" s="331"/>
      <c r="Y219" s="473"/>
      <c r="Z219" s="384"/>
      <c r="AA219" s="385"/>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86"/>
      <c r="AM219" s="3" t="str">
        <f t="shared" si="155"/>
        <v/>
      </c>
      <c r="AN219" s="3" t="str">
        <f t="shared" si="156"/>
        <v/>
      </c>
      <c r="AO219" s="3" t="e">
        <f t="shared" si="157"/>
        <v>#N/A</v>
      </c>
      <c r="AP219" s="4" t="str">
        <f t="shared" si="158"/>
        <v xml:space="preserve"> </v>
      </c>
      <c r="AQ219" s="387"/>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9"/>
      <c r="CB219" s="221"/>
    </row>
    <row r="220" spans="1:80" s="1" customFormat="1" ht="13.5" customHeight="1">
      <c r="A220" s="395">
        <v>203</v>
      </c>
      <c r="B220" s="52"/>
      <c r="C220" s="52"/>
      <c r="D220" s="52"/>
      <c r="E220" s="52"/>
      <c r="F220" s="52"/>
      <c r="G220" s="389"/>
      <c r="H220" s="52"/>
      <c r="I220" s="52"/>
      <c r="J220" s="53"/>
      <c r="K220" s="52"/>
      <c r="L220" s="51"/>
      <c r="M220" s="52"/>
      <c r="N220" s="53"/>
      <c r="O220" s="53"/>
      <c r="P220" s="31" t="str">
        <f t="shared" si="136"/>
        <v/>
      </c>
      <c r="Q220" s="31" t="str">
        <f t="shared" si="137"/>
        <v/>
      </c>
      <c r="R220" s="32" t="str">
        <f t="shared" si="138"/>
        <v/>
      </c>
      <c r="S220" s="396" t="str">
        <f t="shared" si="139"/>
        <v/>
      </c>
      <c r="T220" s="33" t="str">
        <f t="shared" si="140"/>
        <v/>
      </c>
      <c r="U220" s="33" t="str">
        <f t="shared" si="141"/>
        <v/>
      </c>
      <c r="V220" s="33" t="str">
        <f t="shared" si="142"/>
        <v/>
      </c>
      <c r="W220" s="51"/>
      <c r="X220" s="331"/>
      <c r="Y220" s="473"/>
      <c r="Z220" s="384"/>
      <c r="AA220" s="385"/>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86"/>
      <c r="AM220" s="3" t="str">
        <f t="shared" si="155"/>
        <v/>
      </c>
      <c r="AN220" s="3" t="str">
        <f t="shared" si="156"/>
        <v/>
      </c>
      <c r="AO220" s="3" t="e">
        <f t="shared" si="157"/>
        <v>#N/A</v>
      </c>
      <c r="AP220" s="4" t="str">
        <f t="shared" si="158"/>
        <v xml:space="preserve"> </v>
      </c>
      <c r="AQ220" s="387"/>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9"/>
      <c r="CB220" s="221"/>
    </row>
    <row r="221" spans="1:80" s="1" customFormat="1" ht="13.5" customHeight="1">
      <c r="A221" s="395">
        <v>204</v>
      </c>
      <c r="B221" s="52"/>
      <c r="C221" s="52"/>
      <c r="D221" s="52"/>
      <c r="E221" s="52"/>
      <c r="F221" s="52"/>
      <c r="G221" s="389"/>
      <c r="H221" s="52"/>
      <c r="I221" s="52"/>
      <c r="J221" s="53"/>
      <c r="K221" s="52"/>
      <c r="L221" s="51"/>
      <c r="M221" s="52"/>
      <c r="N221" s="53"/>
      <c r="O221" s="53"/>
      <c r="P221" s="31" t="str">
        <f t="shared" si="136"/>
        <v/>
      </c>
      <c r="Q221" s="31" t="str">
        <f t="shared" si="137"/>
        <v/>
      </c>
      <c r="R221" s="32" t="str">
        <f t="shared" si="138"/>
        <v/>
      </c>
      <c r="S221" s="396" t="str">
        <f t="shared" si="139"/>
        <v/>
      </c>
      <c r="T221" s="33" t="str">
        <f t="shared" si="140"/>
        <v/>
      </c>
      <c r="U221" s="33" t="str">
        <f t="shared" si="141"/>
        <v/>
      </c>
      <c r="V221" s="33" t="str">
        <f t="shared" si="142"/>
        <v/>
      </c>
      <c r="W221" s="51"/>
      <c r="X221" s="331"/>
      <c r="Y221" s="473"/>
      <c r="Z221" s="384"/>
      <c r="AA221" s="385"/>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86"/>
      <c r="AM221" s="3" t="str">
        <f t="shared" si="155"/>
        <v/>
      </c>
      <c r="AN221" s="3" t="str">
        <f t="shared" si="156"/>
        <v/>
      </c>
      <c r="AO221" s="3" t="e">
        <f t="shared" si="157"/>
        <v>#N/A</v>
      </c>
      <c r="AP221" s="4" t="str">
        <f t="shared" si="158"/>
        <v xml:space="preserve"> </v>
      </c>
      <c r="AQ221" s="387"/>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9"/>
      <c r="CB221" s="221"/>
    </row>
    <row r="222" spans="1:80" s="1" customFormat="1" ht="13.5" customHeight="1">
      <c r="A222" s="395">
        <v>205</v>
      </c>
      <c r="B222" s="52"/>
      <c r="C222" s="52"/>
      <c r="D222" s="52"/>
      <c r="E222" s="52"/>
      <c r="F222" s="52"/>
      <c r="G222" s="389"/>
      <c r="H222" s="52"/>
      <c r="I222" s="52"/>
      <c r="J222" s="53"/>
      <c r="K222" s="52"/>
      <c r="L222" s="51"/>
      <c r="M222" s="52"/>
      <c r="N222" s="53"/>
      <c r="O222" s="53"/>
      <c r="P222" s="31" t="str">
        <f t="shared" si="136"/>
        <v/>
      </c>
      <c r="Q222" s="31" t="str">
        <f t="shared" si="137"/>
        <v/>
      </c>
      <c r="R222" s="32" t="str">
        <f t="shared" si="138"/>
        <v/>
      </c>
      <c r="S222" s="396" t="str">
        <f t="shared" si="139"/>
        <v/>
      </c>
      <c r="T222" s="33" t="str">
        <f t="shared" si="140"/>
        <v/>
      </c>
      <c r="U222" s="33" t="str">
        <f t="shared" si="141"/>
        <v/>
      </c>
      <c r="V222" s="33" t="str">
        <f t="shared" si="142"/>
        <v/>
      </c>
      <c r="W222" s="51"/>
      <c r="X222" s="331"/>
      <c r="Y222" s="473"/>
      <c r="Z222" s="384"/>
      <c r="AA222" s="385"/>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86"/>
      <c r="AM222" s="3" t="str">
        <f t="shared" si="155"/>
        <v/>
      </c>
      <c r="AN222" s="3" t="str">
        <f t="shared" si="156"/>
        <v/>
      </c>
      <c r="AO222" s="3" t="e">
        <f t="shared" si="157"/>
        <v>#N/A</v>
      </c>
      <c r="AP222" s="4" t="str">
        <f t="shared" si="158"/>
        <v xml:space="preserve"> </v>
      </c>
      <c r="AQ222" s="387"/>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9"/>
      <c r="CB222" s="221"/>
    </row>
    <row r="223" spans="1:80" s="1" customFormat="1" ht="13.5" customHeight="1">
      <c r="A223" s="395">
        <v>206</v>
      </c>
      <c r="B223" s="52"/>
      <c r="C223" s="52"/>
      <c r="D223" s="52"/>
      <c r="E223" s="52"/>
      <c r="F223" s="52"/>
      <c r="G223" s="389"/>
      <c r="H223" s="52"/>
      <c r="I223" s="52"/>
      <c r="J223" s="53"/>
      <c r="K223" s="52"/>
      <c r="L223" s="51"/>
      <c r="M223" s="52"/>
      <c r="N223" s="53"/>
      <c r="O223" s="53"/>
      <c r="P223" s="31" t="str">
        <f t="shared" si="136"/>
        <v/>
      </c>
      <c r="Q223" s="31" t="str">
        <f t="shared" si="137"/>
        <v/>
      </c>
      <c r="R223" s="32" t="str">
        <f t="shared" si="138"/>
        <v/>
      </c>
      <c r="S223" s="396" t="str">
        <f t="shared" si="139"/>
        <v/>
      </c>
      <c r="T223" s="33" t="str">
        <f t="shared" si="140"/>
        <v/>
      </c>
      <c r="U223" s="33" t="str">
        <f t="shared" si="141"/>
        <v/>
      </c>
      <c r="V223" s="33" t="str">
        <f t="shared" si="142"/>
        <v/>
      </c>
      <c r="W223" s="51"/>
      <c r="X223" s="331"/>
      <c r="Y223" s="473"/>
      <c r="Z223" s="384"/>
      <c r="AA223" s="385"/>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86"/>
      <c r="AM223" s="3" t="str">
        <f t="shared" si="155"/>
        <v/>
      </c>
      <c r="AN223" s="3" t="str">
        <f t="shared" si="156"/>
        <v/>
      </c>
      <c r="AO223" s="3" t="e">
        <f t="shared" si="157"/>
        <v>#N/A</v>
      </c>
      <c r="AP223" s="4" t="str">
        <f t="shared" si="158"/>
        <v xml:space="preserve"> </v>
      </c>
      <c r="AQ223" s="387"/>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9"/>
      <c r="CB223" s="221"/>
    </row>
    <row r="224" spans="1:80" s="1" customFormat="1" ht="13.5" customHeight="1">
      <c r="A224" s="395">
        <v>207</v>
      </c>
      <c r="B224" s="52"/>
      <c r="C224" s="52"/>
      <c r="D224" s="52"/>
      <c r="E224" s="52"/>
      <c r="F224" s="52"/>
      <c r="G224" s="389"/>
      <c r="H224" s="52"/>
      <c r="I224" s="52"/>
      <c r="J224" s="53"/>
      <c r="K224" s="52"/>
      <c r="L224" s="51"/>
      <c r="M224" s="52"/>
      <c r="N224" s="53"/>
      <c r="O224" s="53"/>
      <c r="P224" s="31" t="str">
        <f t="shared" si="136"/>
        <v/>
      </c>
      <c r="Q224" s="31" t="str">
        <f t="shared" si="137"/>
        <v/>
      </c>
      <c r="R224" s="32" t="str">
        <f t="shared" si="138"/>
        <v/>
      </c>
      <c r="S224" s="396" t="str">
        <f t="shared" si="139"/>
        <v/>
      </c>
      <c r="T224" s="33" t="str">
        <f t="shared" si="140"/>
        <v/>
      </c>
      <c r="U224" s="33" t="str">
        <f t="shared" si="141"/>
        <v/>
      </c>
      <c r="V224" s="33" t="str">
        <f t="shared" si="142"/>
        <v/>
      </c>
      <c r="W224" s="51"/>
      <c r="X224" s="331"/>
      <c r="Y224" s="473"/>
      <c r="Z224" s="384"/>
      <c r="AA224" s="385"/>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86"/>
      <c r="AM224" s="3" t="str">
        <f t="shared" si="155"/>
        <v/>
      </c>
      <c r="AN224" s="3" t="str">
        <f t="shared" si="156"/>
        <v/>
      </c>
      <c r="AO224" s="3" t="e">
        <f t="shared" si="157"/>
        <v>#N/A</v>
      </c>
      <c r="AP224" s="4" t="str">
        <f t="shared" si="158"/>
        <v xml:space="preserve"> </v>
      </c>
      <c r="AQ224" s="387"/>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9"/>
      <c r="CB224" s="221"/>
    </row>
    <row r="225" spans="1:80" s="1" customFormat="1" ht="13.5" customHeight="1">
      <c r="A225" s="395">
        <v>208</v>
      </c>
      <c r="B225" s="52"/>
      <c r="C225" s="52"/>
      <c r="D225" s="52"/>
      <c r="E225" s="52"/>
      <c r="F225" s="52"/>
      <c r="G225" s="389"/>
      <c r="H225" s="52"/>
      <c r="I225" s="52"/>
      <c r="J225" s="53"/>
      <c r="K225" s="52"/>
      <c r="L225" s="51"/>
      <c r="M225" s="52"/>
      <c r="N225" s="53"/>
      <c r="O225" s="53"/>
      <c r="P225" s="31" t="str">
        <f t="shared" si="136"/>
        <v/>
      </c>
      <c r="Q225" s="31" t="str">
        <f t="shared" si="137"/>
        <v/>
      </c>
      <c r="R225" s="32" t="str">
        <f t="shared" si="138"/>
        <v/>
      </c>
      <c r="S225" s="396" t="str">
        <f t="shared" si="139"/>
        <v/>
      </c>
      <c r="T225" s="33" t="str">
        <f t="shared" si="140"/>
        <v/>
      </c>
      <c r="U225" s="33" t="str">
        <f t="shared" si="141"/>
        <v/>
      </c>
      <c r="V225" s="33" t="str">
        <f t="shared" si="142"/>
        <v/>
      </c>
      <c r="W225" s="51"/>
      <c r="X225" s="331"/>
      <c r="Y225" s="473"/>
      <c r="Z225" s="384"/>
      <c r="AA225" s="385"/>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86"/>
      <c r="AM225" s="3" t="str">
        <f t="shared" si="155"/>
        <v/>
      </c>
      <c r="AN225" s="3" t="str">
        <f t="shared" si="156"/>
        <v/>
      </c>
      <c r="AO225" s="3" t="e">
        <f t="shared" si="157"/>
        <v>#N/A</v>
      </c>
      <c r="AP225" s="4" t="str">
        <f t="shared" si="158"/>
        <v xml:space="preserve"> </v>
      </c>
      <c r="AQ225" s="387"/>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9"/>
      <c r="CB225" s="221"/>
    </row>
    <row r="226" spans="1:80" s="1" customFormat="1" ht="13.5" customHeight="1">
      <c r="A226" s="395">
        <v>209</v>
      </c>
      <c r="B226" s="52"/>
      <c r="C226" s="52"/>
      <c r="D226" s="52"/>
      <c r="E226" s="52"/>
      <c r="F226" s="52"/>
      <c r="G226" s="389"/>
      <c r="H226" s="52"/>
      <c r="I226" s="52"/>
      <c r="J226" s="53"/>
      <c r="K226" s="52"/>
      <c r="L226" s="51"/>
      <c r="M226" s="52"/>
      <c r="N226" s="53"/>
      <c r="O226" s="53"/>
      <c r="P226" s="31" t="str">
        <f t="shared" si="136"/>
        <v/>
      </c>
      <c r="Q226" s="31" t="str">
        <f t="shared" si="137"/>
        <v/>
      </c>
      <c r="R226" s="32" t="str">
        <f t="shared" si="138"/>
        <v/>
      </c>
      <c r="S226" s="396" t="str">
        <f t="shared" si="139"/>
        <v/>
      </c>
      <c r="T226" s="33" t="str">
        <f t="shared" si="140"/>
        <v/>
      </c>
      <c r="U226" s="33" t="str">
        <f t="shared" si="141"/>
        <v/>
      </c>
      <c r="V226" s="33" t="str">
        <f t="shared" si="142"/>
        <v/>
      </c>
      <c r="W226" s="51"/>
      <c r="X226" s="331"/>
      <c r="Y226" s="473"/>
      <c r="Z226" s="384"/>
      <c r="AA226" s="385"/>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86"/>
      <c r="AM226" s="3" t="str">
        <f t="shared" si="155"/>
        <v/>
      </c>
      <c r="AN226" s="3" t="str">
        <f t="shared" si="156"/>
        <v/>
      </c>
      <c r="AO226" s="3" t="e">
        <f t="shared" si="157"/>
        <v>#N/A</v>
      </c>
      <c r="AP226" s="4" t="str">
        <f t="shared" si="158"/>
        <v xml:space="preserve"> </v>
      </c>
      <c r="AQ226" s="387"/>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9"/>
      <c r="CB226" s="221"/>
    </row>
    <row r="227" spans="1:80" s="1" customFormat="1" ht="13.5" customHeight="1">
      <c r="A227" s="395">
        <v>210</v>
      </c>
      <c r="B227" s="52"/>
      <c r="C227" s="52"/>
      <c r="D227" s="52"/>
      <c r="E227" s="52"/>
      <c r="F227" s="52"/>
      <c r="G227" s="389"/>
      <c r="H227" s="52"/>
      <c r="I227" s="52"/>
      <c r="J227" s="53"/>
      <c r="K227" s="52"/>
      <c r="L227" s="51"/>
      <c r="M227" s="52"/>
      <c r="N227" s="53"/>
      <c r="O227" s="53"/>
      <c r="P227" s="31" t="str">
        <f t="shared" si="136"/>
        <v/>
      </c>
      <c r="Q227" s="31" t="str">
        <f t="shared" si="137"/>
        <v/>
      </c>
      <c r="R227" s="32" t="str">
        <f t="shared" si="138"/>
        <v/>
      </c>
      <c r="S227" s="396" t="str">
        <f t="shared" si="139"/>
        <v/>
      </c>
      <c r="T227" s="33" t="str">
        <f t="shared" si="140"/>
        <v/>
      </c>
      <c r="U227" s="33" t="str">
        <f t="shared" si="141"/>
        <v/>
      </c>
      <c r="V227" s="33" t="str">
        <f t="shared" si="142"/>
        <v/>
      </c>
      <c r="W227" s="51"/>
      <c r="X227" s="331"/>
      <c r="Y227" s="473"/>
      <c r="Z227" s="384"/>
      <c r="AA227" s="385"/>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86"/>
      <c r="AM227" s="3" t="str">
        <f t="shared" si="155"/>
        <v/>
      </c>
      <c r="AN227" s="3" t="str">
        <f t="shared" si="156"/>
        <v/>
      </c>
      <c r="AO227" s="3" t="e">
        <f t="shared" si="157"/>
        <v>#N/A</v>
      </c>
      <c r="AP227" s="4" t="str">
        <f t="shared" si="158"/>
        <v xml:space="preserve"> </v>
      </c>
      <c r="AQ227" s="387"/>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9"/>
      <c r="CB227" s="221"/>
    </row>
    <row r="228" spans="1:80" s="1" customFormat="1" ht="13.5" customHeight="1">
      <c r="A228" s="395">
        <v>211</v>
      </c>
      <c r="B228" s="52"/>
      <c r="C228" s="52"/>
      <c r="D228" s="52"/>
      <c r="E228" s="52"/>
      <c r="F228" s="52"/>
      <c r="G228" s="389"/>
      <c r="H228" s="52"/>
      <c r="I228" s="52"/>
      <c r="J228" s="53"/>
      <c r="K228" s="52"/>
      <c r="L228" s="51"/>
      <c r="M228" s="52"/>
      <c r="N228" s="53"/>
      <c r="O228" s="53"/>
      <c r="P228" s="31" t="str">
        <f t="shared" si="136"/>
        <v/>
      </c>
      <c r="Q228" s="31" t="str">
        <f t="shared" si="137"/>
        <v/>
      </c>
      <c r="R228" s="32" t="str">
        <f t="shared" si="138"/>
        <v/>
      </c>
      <c r="S228" s="396" t="str">
        <f t="shared" si="139"/>
        <v/>
      </c>
      <c r="T228" s="33" t="str">
        <f t="shared" si="140"/>
        <v/>
      </c>
      <c r="U228" s="33" t="str">
        <f t="shared" si="141"/>
        <v/>
      </c>
      <c r="V228" s="33" t="str">
        <f t="shared" si="142"/>
        <v/>
      </c>
      <c r="W228" s="51"/>
      <c r="X228" s="331"/>
      <c r="Y228" s="473"/>
      <c r="Z228" s="384"/>
      <c r="AA228" s="385"/>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86"/>
      <c r="AM228" s="3" t="str">
        <f t="shared" si="155"/>
        <v/>
      </c>
      <c r="AN228" s="3" t="str">
        <f t="shared" si="156"/>
        <v/>
      </c>
      <c r="AO228" s="3" t="e">
        <f t="shared" si="157"/>
        <v>#N/A</v>
      </c>
      <c r="AP228" s="4" t="str">
        <f t="shared" si="158"/>
        <v xml:space="preserve"> </v>
      </c>
      <c r="AQ228" s="387"/>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9"/>
      <c r="CB228" s="221"/>
    </row>
    <row r="229" spans="1:80" s="1" customFormat="1" ht="13.5" customHeight="1">
      <c r="A229" s="395">
        <v>212</v>
      </c>
      <c r="B229" s="52"/>
      <c r="C229" s="52"/>
      <c r="D229" s="52"/>
      <c r="E229" s="52"/>
      <c r="F229" s="52"/>
      <c r="G229" s="389"/>
      <c r="H229" s="52"/>
      <c r="I229" s="52"/>
      <c r="J229" s="53"/>
      <c r="K229" s="52"/>
      <c r="L229" s="51"/>
      <c r="M229" s="52"/>
      <c r="N229" s="53"/>
      <c r="O229" s="53"/>
      <c r="P229" s="31" t="str">
        <f t="shared" si="136"/>
        <v/>
      </c>
      <c r="Q229" s="31" t="str">
        <f t="shared" si="137"/>
        <v/>
      </c>
      <c r="R229" s="32" t="str">
        <f t="shared" si="138"/>
        <v/>
      </c>
      <c r="S229" s="396" t="str">
        <f t="shared" si="139"/>
        <v/>
      </c>
      <c r="T229" s="33" t="str">
        <f t="shared" si="140"/>
        <v/>
      </c>
      <c r="U229" s="33" t="str">
        <f t="shared" si="141"/>
        <v/>
      </c>
      <c r="V229" s="33" t="str">
        <f t="shared" si="142"/>
        <v/>
      </c>
      <c r="W229" s="51"/>
      <c r="X229" s="331"/>
      <c r="Y229" s="473"/>
      <c r="Z229" s="384"/>
      <c r="AA229" s="385"/>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86"/>
      <c r="AM229" s="3" t="str">
        <f t="shared" si="155"/>
        <v/>
      </c>
      <c r="AN229" s="3" t="str">
        <f t="shared" si="156"/>
        <v/>
      </c>
      <c r="AO229" s="3" t="e">
        <f t="shared" si="157"/>
        <v>#N/A</v>
      </c>
      <c r="AP229" s="4" t="str">
        <f t="shared" si="158"/>
        <v xml:space="preserve"> </v>
      </c>
      <c r="AQ229" s="387"/>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9"/>
      <c r="CB229" s="221"/>
    </row>
    <row r="230" spans="1:80" s="1" customFormat="1" ht="13.5" customHeight="1">
      <c r="A230" s="395">
        <v>213</v>
      </c>
      <c r="B230" s="52"/>
      <c r="C230" s="52"/>
      <c r="D230" s="52"/>
      <c r="E230" s="52"/>
      <c r="F230" s="52"/>
      <c r="G230" s="389"/>
      <c r="H230" s="52"/>
      <c r="I230" s="52"/>
      <c r="J230" s="53"/>
      <c r="K230" s="52"/>
      <c r="L230" s="51"/>
      <c r="M230" s="52"/>
      <c r="N230" s="53"/>
      <c r="O230" s="53"/>
      <c r="P230" s="31" t="str">
        <f t="shared" si="136"/>
        <v/>
      </c>
      <c r="Q230" s="31" t="str">
        <f t="shared" si="137"/>
        <v/>
      </c>
      <c r="R230" s="32" t="str">
        <f t="shared" si="138"/>
        <v/>
      </c>
      <c r="S230" s="396" t="str">
        <f t="shared" si="139"/>
        <v/>
      </c>
      <c r="T230" s="33" t="str">
        <f t="shared" si="140"/>
        <v/>
      </c>
      <c r="U230" s="33" t="str">
        <f t="shared" si="141"/>
        <v/>
      </c>
      <c r="V230" s="33" t="str">
        <f t="shared" si="142"/>
        <v/>
      </c>
      <c r="W230" s="51"/>
      <c r="X230" s="331"/>
      <c r="Y230" s="473"/>
      <c r="Z230" s="384"/>
      <c r="AA230" s="385"/>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86"/>
      <c r="AM230" s="3" t="str">
        <f t="shared" si="155"/>
        <v/>
      </c>
      <c r="AN230" s="3" t="str">
        <f t="shared" si="156"/>
        <v/>
      </c>
      <c r="AO230" s="3" t="e">
        <f t="shared" si="157"/>
        <v>#N/A</v>
      </c>
      <c r="AP230" s="4" t="str">
        <f t="shared" si="158"/>
        <v xml:space="preserve"> </v>
      </c>
      <c r="AQ230" s="387"/>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9"/>
      <c r="CB230" s="221"/>
    </row>
    <row r="231" spans="1:80" s="1" customFormat="1" ht="13.5" customHeight="1">
      <c r="A231" s="395">
        <v>214</v>
      </c>
      <c r="B231" s="52"/>
      <c r="C231" s="52"/>
      <c r="D231" s="52"/>
      <c r="E231" s="52"/>
      <c r="F231" s="52"/>
      <c r="G231" s="389"/>
      <c r="H231" s="52"/>
      <c r="I231" s="52"/>
      <c r="J231" s="53"/>
      <c r="K231" s="52"/>
      <c r="L231" s="51"/>
      <c r="M231" s="52"/>
      <c r="N231" s="53"/>
      <c r="O231" s="53"/>
      <c r="P231" s="31" t="str">
        <f t="shared" si="136"/>
        <v/>
      </c>
      <c r="Q231" s="31" t="str">
        <f t="shared" si="137"/>
        <v/>
      </c>
      <c r="R231" s="32" t="str">
        <f t="shared" si="138"/>
        <v/>
      </c>
      <c r="S231" s="396" t="str">
        <f t="shared" si="139"/>
        <v/>
      </c>
      <c r="T231" s="33" t="str">
        <f t="shared" si="140"/>
        <v/>
      </c>
      <c r="U231" s="33" t="str">
        <f t="shared" si="141"/>
        <v/>
      </c>
      <c r="V231" s="33" t="str">
        <f t="shared" si="142"/>
        <v/>
      </c>
      <c r="W231" s="51"/>
      <c r="X231" s="331"/>
      <c r="Y231" s="473"/>
      <c r="Z231" s="384"/>
      <c r="AA231" s="385"/>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86"/>
      <c r="AM231" s="3" t="str">
        <f t="shared" si="155"/>
        <v/>
      </c>
      <c r="AN231" s="3" t="str">
        <f t="shared" si="156"/>
        <v/>
      </c>
      <c r="AO231" s="3" t="e">
        <f t="shared" si="157"/>
        <v>#N/A</v>
      </c>
      <c r="AP231" s="4" t="str">
        <f t="shared" si="158"/>
        <v xml:space="preserve"> </v>
      </c>
      <c r="AQ231" s="387"/>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9"/>
      <c r="CB231" s="221"/>
    </row>
    <row r="232" spans="1:80" s="1" customFormat="1" ht="13.5" customHeight="1">
      <c r="A232" s="395">
        <v>215</v>
      </c>
      <c r="B232" s="52"/>
      <c r="C232" s="52"/>
      <c r="D232" s="52"/>
      <c r="E232" s="52"/>
      <c r="F232" s="52"/>
      <c r="G232" s="389"/>
      <c r="H232" s="52"/>
      <c r="I232" s="52"/>
      <c r="J232" s="53"/>
      <c r="K232" s="52"/>
      <c r="L232" s="51"/>
      <c r="M232" s="52"/>
      <c r="N232" s="53"/>
      <c r="O232" s="53"/>
      <c r="P232" s="31" t="str">
        <f t="shared" si="136"/>
        <v/>
      </c>
      <c r="Q232" s="31" t="str">
        <f t="shared" si="137"/>
        <v/>
      </c>
      <c r="R232" s="32" t="str">
        <f t="shared" si="138"/>
        <v/>
      </c>
      <c r="S232" s="396" t="str">
        <f t="shared" si="139"/>
        <v/>
      </c>
      <c r="T232" s="33" t="str">
        <f t="shared" si="140"/>
        <v/>
      </c>
      <c r="U232" s="33" t="str">
        <f t="shared" si="141"/>
        <v/>
      </c>
      <c r="V232" s="33" t="str">
        <f t="shared" si="142"/>
        <v/>
      </c>
      <c r="W232" s="51"/>
      <c r="X232" s="331"/>
      <c r="Y232" s="473"/>
      <c r="Z232" s="384"/>
      <c r="AA232" s="385"/>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86"/>
      <c r="AM232" s="3" t="str">
        <f t="shared" si="155"/>
        <v/>
      </c>
      <c r="AN232" s="3" t="str">
        <f t="shared" si="156"/>
        <v/>
      </c>
      <c r="AO232" s="3" t="e">
        <f t="shared" si="157"/>
        <v>#N/A</v>
      </c>
      <c r="AP232" s="4" t="str">
        <f t="shared" si="158"/>
        <v xml:space="preserve"> </v>
      </c>
      <c r="AQ232" s="387"/>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9"/>
      <c r="CB232" s="221"/>
    </row>
    <row r="233" spans="1:80" s="1" customFormat="1" ht="13.5" customHeight="1">
      <c r="A233" s="395">
        <v>216</v>
      </c>
      <c r="B233" s="52"/>
      <c r="C233" s="52"/>
      <c r="D233" s="52"/>
      <c r="E233" s="52"/>
      <c r="F233" s="52"/>
      <c r="G233" s="389"/>
      <c r="H233" s="52"/>
      <c r="I233" s="52"/>
      <c r="J233" s="53"/>
      <c r="K233" s="52"/>
      <c r="L233" s="51"/>
      <c r="M233" s="52"/>
      <c r="N233" s="53"/>
      <c r="O233" s="53"/>
      <c r="P233" s="31" t="str">
        <f t="shared" si="136"/>
        <v/>
      </c>
      <c r="Q233" s="31" t="str">
        <f t="shared" si="137"/>
        <v/>
      </c>
      <c r="R233" s="32" t="str">
        <f t="shared" si="138"/>
        <v/>
      </c>
      <c r="S233" s="396" t="str">
        <f t="shared" si="139"/>
        <v/>
      </c>
      <c r="T233" s="33" t="str">
        <f t="shared" si="140"/>
        <v/>
      </c>
      <c r="U233" s="33" t="str">
        <f t="shared" si="141"/>
        <v/>
      </c>
      <c r="V233" s="33" t="str">
        <f t="shared" si="142"/>
        <v/>
      </c>
      <c r="W233" s="51"/>
      <c r="X233" s="331"/>
      <c r="Y233" s="473"/>
      <c r="Z233" s="384"/>
      <c r="AA233" s="385"/>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86"/>
      <c r="AM233" s="3" t="str">
        <f t="shared" si="155"/>
        <v/>
      </c>
      <c r="AN233" s="3" t="str">
        <f t="shared" si="156"/>
        <v/>
      </c>
      <c r="AO233" s="3" t="e">
        <f t="shared" si="157"/>
        <v>#N/A</v>
      </c>
      <c r="AP233" s="4" t="str">
        <f t="shared" si="158"/>
        <v xml:space="preserve"> </v>
      </c>
      <c r="AQ233" s="387"/>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9"/>
      <c r="CB233" s="221"/>
    </row>
    <row r="234" spans="1:80" s="1" customFormat="1" ht="13.5" customHeight="1">
      <c r="A234" s="395">
        <v>217</v>
      </c>
      <c r="B234" s="52"/>
      <c r="C234" s="52"/>
      <c r="D234" s="52"/>
      <c r="E234" s="52"/>
      <c r="F234" s="52"/>
      <c r="G234" s="389"/>
      <c r="H234" s="52"/>
      <c r="I234" s="52"/>
      <c r="J234" s="53"/>
      <c r="K234" s="52"/>
      <c r="L234" s="51"/>
      <c r="M234" s="52"/>
      <c r="N234" s="53"/>
      <c r="O234" s="53"/>
      <c r="P234" s="31" t="str">
        <f t="shared" si="136"/>
        <v/>
      </c>
      <c r="Q234" s="31" t="str">
        <f t="shared" si="137"/>
        <v/>
      </c>
      <c r="R234" s="32" t="str">
        <f t="shared" si="138"/>
        <v/>
      </c>
      <c r="S234" s="396" t="str">
        <f t="shared" si="139"/>
        <v/>
      </c>
      <c r="T234" s="33" t="str">
        <f t="shared" si="140"/>
        <v/>
      </c>
      <c r="U234" s="33" t="str">
        <f t="shared" si="141"/>
        <v/>
      </c>
      <c r="V234" s="33" t="str">
        <f t="shared" si="142"/>
        <v/>
      </c>
      <c r="W234" s="51"/>
      <c r="X234" s="331"/>
      <c r="Y234" s="473"/>
      <c r="Z234" s="384"/>
      <c r="AA234" s="385"/>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86"/>
      <c r="AM234" s="3" t="str">
        <f t="shared" si="155"/>
        <v/>
      </c>
      <c r="AN234" s="3" t="str">
        <f t="shared" si="156"/>
        <v/>
      </c>
      <c r="AO234" s="3" t="e">
        <f t="shared" si="157"/>
        <v>#N/A</v>
      </c>
      <c r="AP234" s="4" t="str">
        <f t="shared" si="158"/>
        <v xml:space="preserve"> </v>
      </c>
      <c r="AQ234" s="387"/>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9"/>
      <c r="CB234" s="221"/>
    </row>
    <row r="235" spans="1:80" s="1" customFormat="1" ht="13.5" customHeight="1">
      <c r="A235" s="395">
        <v>218</v>
      </c>
      <c r="B235" s="52"/>
      <c r="C235" s="52"/>
      <c r="D235" s="52"/>
      <c r="E235" s="52"/>
      <c r="F235" s="52"/>
      <c r="G235" s="389"/>
      <c r="H235" s="52"/>
      <c r="I235" s="52"/>
      <c r="J235" s="53"/>
      <c r="K235" s="52"/>
      <c r="L235" s="51"/>
      <c r="M235" s="52"/>
      <c r="N235" s="53"/>
      <c r="O235" s="53"/>
      <c r="P235" s="31" t="str">
        <f t="shared" si="136"/>
        <v/>
      </c>
      <c r="Q235" s="31" t="str">
        <f t="shared" si="137"/>
        <v/>
      </c>
      <c r="R235" s="32" t="str">
        <f t="shared" si="138"/>
        <v/>
      </c>
      <c r="S235" s="396" t="str">
        <f t="shared" si="139"/>
        <v/>
      </c>
      <c r="T235" s="33" t="str">
        <f t="shared" si="140"/>
        <v/>
      </c>
      <c r="U235" s="33" t="str">
        <f t="shared" si="141"/>
        <v/>
      </c>
      <c r="V235" s="33" t="str">
        <f t="shared" si="142"/>
        <v/>
      </c>
      <c r="W235" s="51"/>
      <c r="X235" s="331"/>
      <c r="Y235" s="473"/>
      <c r="Z235" s="384"/>
      <c r="AA235" s="385"/>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86"/>
      <c r="AM235" s="3" t="str">
        <f t="shared" si="155"/>
        <v/>
      </c>
      <c r="AN235" s="3" t="str">
        <f t="shared" si="156"/>
        <v/>
      </c>
      <c r="AO235" s="3" t="e">
        <f t="shared" si="157"/>
        <v>#N/A</v>
      </c>
      <c r="AP235" s="4" t="str">
        <f t="shared" si="158"/>
        <v xml:space="preserve"> </v>
      </c>
      <c r="AQ235" s="387"/>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9"/>
      <c r="CB235" s="221"/>
    </row>
    <row r="236" spans="1:80" s="1" customFormat="1" ht="13.5" customHeight="1">
      <c r="A236" s="395">
        <v>219</v>
      </c>
      <c r="B236" s="52"/>
      <c r="C236" s="52"/>
      <c r="D236" s="52"/>
      <c r="E236" s="52"/>
      <c r="F236" s="52"/>
      <c r="G236" s="389"/>
      <c r="H236" s="52"/>
      <c r="I236" s="52"/>
      <c r="J236" s="53"/>
      <c r="K236" s="52"/>
      <c r="L236" s="51"/>
      <c r="M236" s="52"/>
      <c r="N236" s="53"/>
      <c r="O236" s="53"/>
      <c r="P236" s="31" t="str">
        <f t="shared" si="136"/>
        <v/>
      </c>
      <c r="Q236" s="31" t="str">
        <f t="shared" si="137"/>
        <v/>
      </c>
      <c r="R236" s="32" t="str">
        <f t="shared" si="138"/>
        <v/>
      </c>
      <c r="S236" s="396" t="str">
        <f t="shared" si="139"/>
        <v/>
      </c>
      <c r="T236" s="33" t="str">
        <f t="shared" si="140"/>
        <v/>
      </c>
      <c r="U236" s="33" t="str">
        <f t="shared" si="141"/>
        <v/>
      </c>
      <c r="V236" s="33" t="str">
        <f t="shared" si="142"/>
        <v/>
      </c>
      <c r="W236" s="51"/>
      <c r="X236" s="331"/>
      <c r="Y236" s="473"/>
      <c r="Z236" s="384"/>
      <c r="AA236" s="385"/>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86"/>
      <c r="AM236" s="3" t="str">
        <f t="shared" si="155"/>
        <v/>
      </c>
      <c r="AN236" s="3" t="str">
        <f t="shared" si="156"/>
        <v/>
      </c>
      <c r="AO236" s="3" t="e">
        <f t="shared" si="157"/>
        <v>#N/A</v>
      </c>
      <c r="AP236" s="4" t="str">
        <f t="shared" si="158"/>
        <v xml:space="preserve"> </v>
      </c>
      <c r="AQ236" s="387"/>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9"/>
      <c r="CB236" s="221"/>
    </row>
    <row r="237" spans="1:80" s="1" customFormat="1" ht="13.5" customHeight="1">
      <c r="A237" s="395">
        <v>220</v>
      </c>
      <c r="B237" s="52"/>
      <c r="C237" s="52"/>
      <c r="D237" s="52"/>
      <c r="E237" s="52"/>
      <c r="F237" s="52"/>
      <c r="G237" s="389"/>
      <c r="H237" s="52"/>
      <c r="I237" s="52"/>
      <c r="J237" s="53"/>
      <c r="K237" s="52"/>
      <c r="L237" s="51"/>
      <c r="M237" s="52"/>
      <c r="N237" s="53"/>
      <c r="O237" s="53"/>
      <c r="P237" s="31" t="str">
        <f t="shared" si="136"/>
        <v/>
      </c>
      <c r="Q237" s="31" t="str">
        <f t="shared" si="137"/>
        <v/>
      </c>
      <c r="R237" s="32" t="str">
        <f t="shared" si="138"/>
        <v/>
      </c>
      <c r="S237" s="396" t="str">
        <f t="shared" si="139"/>
        <v/>
      </c>
      <c r="T237" s="33" t="str">
        <f t="shared" si="140"/>
        <v/>
      </c>
      <c r="U237" s="33" t="str">
        <f t="shared" si="141"/>
        <v/>
      </c>
      <c r="V237" s="33" t="str">
        <f t="shared" si="142"/>
        <v/>
      </c>
      <c r="W237" s="51"/>
      <c r="X237" s="331"/>
      <c r="Y237" s="473"/>
      <c r="Z237" s="384"/>
      <c r="AA237" s="385"/>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86"/>
      <c r="AM237" s="3" t="str">
        <f t="shared" si="155"/>
        <v/>
      </c>
      <c r="AN237" s="3" t="str">
        <f t="shared" si="156"/>
        <v/>
      </c>
      <c r="AO237" s="3" t="e">
        <f t="shared" si="157"/>
        <v>#N/A</v>
      </c>
      <c r="AP237" s="4" t="str">
        <f t="shared" si="158"/>
        <v xml:space="preserve"> </v>
      </c>
      <c r="AQ237" s="387"/>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9"/>
      <c r="CB237" s="221"/>
    </row>
    <row r="238" spans="1:80" s="1" customFormat="1" ht="13.5" customHeight="1">
      <c r="A238" s="395">
        <v>221</v>
      </c>
      <c r="B238" s="52"/>
      <c r="C238" s="52"/>
      <c r="D238" s="52"/>
      <c r="E238" s="52"/>
      <c r="F238" s="52"/>
      <c r="G238" s="389"/>
      <c r="H238" s="52"/>
      <c r="I238" s="52"/>
      <c r="J238" s="53"/>
      <c r="K238" s="52"/>
      <c r="L238" s="51"/>
      <c r="M238" s="52"/>
      <c r="N238" s="53"/>
      <c r="O238" s="53"/>
      <c r="P238" s="31" t="str">
        <f t="shared" si="136"/>
        <v/>
      </c>
      <c r="Q238" s="31" t="str">
        <f t="shared" si="137"/>
        <v/>
      </c>
      <c r="R238" s="32" t="str">
        <f t="shared" si="138"/>
        <v/>
      </c>
      <c r="S238" s="396" t="str">
        <f t="shared" si="139"/>
        <v/>
      </c>
      <c r="T238" s="33" t="str">
        <f t="shared" si="140"/>
        <v/>
      </c>
      <c r="U238" s="33" t="str">
        <f t="shared" si="141"/>
        <v/>
      </c>
      <c r="V238" s="33" t="str">
        <f t="shared" si="142"/>
        <v/>
      </c>
      <c r="W238" s="51"/>
      <c r="X238" s="331"/>
      <c r="Y238" s="473"/>
      <c r="Z238" s="384"/>
      <c r="AA238" s="385"/>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86"/>
      <c r="AM238" s="3" t="str">
        <f t="shared" si="155"/>
        <v/>
      </c>
      <c r="AN238" s="3" t="str">
        <f t="shared" si="156"/>
        <v/>
      </c>
      <c r="AO238" s="3" t="e">
        <f t="shared" si="157"/>
        <v>#N/A</v>
      </c>
      <c r="AP238" s="4" t="str">
        <f t="shared" si="158"/>
        <v xml:space="preserve"> </v>
      </c>
      <c r="AQ238" s="387"/>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9"/>
      <c r="CB238" s="221"/>
    </row>
    <row r="239" spans="1:80" s="1" customFormat="1" ht="13.5" customHeight="1">
      <c r="A239" s="395">
        <v>222</v>
      </c>
      <c r="B239" s="52"/>
      <c r="C239" s="52"/>
      <c r="D239" s="52"/>
      <c r="E239" s="52"/>
      <c r="F239" s="52"/>
      <c r="G239" s="389"/>
      <c r="H239" s="52"/>
      <c r="I239" s="52"/>
      <c r="J239" s="53"/>
      <c r="K239" s="52"/>
      <c r="L239" s="51"/>
      <c r="M239" s="52"/>
      <c r="N239" s="53"/>
      <c r="O239" s="53"/>
      <c r="P239" s="31" t="str">
        <f t="shared" si="136"/>
        <v/>
      </c>
      <c r="Q239" s="31" t="str">
        <f t="shared" si="137"/>
        <v/>
      </c>
      <c r="R239" s="32" t="str">
        <f t="shared" si="138"/>
        <v/>
      </c>
      <c r="S239" s="396" t="str">
        <f t="shared" si="139"/>
        <v/>
      </c>
      <c r="T239" s="33" t="str">
        <f t="shared" si="140"/>
        <v/>
      </c>
      <c r="U239" s="33" t="str">
        <f t="shared" si="141"/>
        <v/>
      </c>
      <c r="V239" s="33" t="str">
        <f t="shared" si="142"/>
        <v/>
      </c>
      <c r="W239" s="51"/>
      <c r="X239" s="331"/>
      <c r="Y239" s="473"/>
      <c r="Z239" s="384"/>
      <c r="AA239" s="385"/>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86"/>
      <c r="AM239" s="3" t="str">
        <f t="shared" si="155"/>
        <v/>
      </c>
      <c r="AN239" s="3" t="str">
        <f t="shared" si="156"/>
        <v/>
      </c>
      <c r="AO239" s="3" t="e">
        <f t="shared" si="157"/>
        <v>#N/A</v>
      </c>
      <c r="AP239" s="4" t="str">
        <f t="shared" si="158"/>
        <v xml:space="preserve"> </v>
      </c>
      <c r="AQ239" s="387"/>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9"/>
      <c r="CB239" s="221"/>
    </row>
    <row r="240" spans="1:80" s="1" customFormat="1" ht="13.5" customHeight="1">
      <c r="A240" s="395">
        <v>223</v>
      </c>
      <c r="B240" s="52"/>
      <c r="C240" s="52"/>
      <c r="D240" s="52"/>
      <c r="E240" s="52"/>
      <c r="F240" s="52"/>
      <c r="G240" s="389"/>
      <c r="H240" s="52"/>
      <c r="I240" s="52"/>
      <c r="J240" s="53"/>
      <c r="K240" s="52"/>
      <c r="L240" s="51"/>
      <c r="M240" s="52"/>
      <c r="N240" s="53"/>
      <c r="O240" s="53"/>
      <c r="P240" s="31" t="str">
        <f t="shared" si="136"/>
        <v/>
      </c>
      <c r="Q240" s="31" t="str">
        <f t="shared" si="137"/>
        <v/>
      </c>
      <c r="R240" s="32" t="str">
        <f t="shared" si="138"/>
        <v/>
      </c>
      <c r="S240" s="396" t="str">
        <f t="shared" si="139"/>
        <v/>
      </c>
      <c r="T240" s="33" t="str">
        <f t="shared" si="140"/>
        <v/>
      </c>
      <c r="U240" s="33" t="str">
        <f t="shared" si="141"/>
        <v/>
      </c>
      <c r="V240" s="33" t="str">
        <f t="shared" si="142"/>
        <v/>
      </c>
      <c r="W240" s="51"/>
      <c r="X240" s="331"/>
      <c r="Y240" s="473"/>
      <c r="Z240" s="384"/>
      <c r="AA240" s="385"/>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86"/>
      <c r="AM240" s="3" t="str">
        <f t="shared" si="155"/>
        <v/>
      </c>
      <c r="AN240" s="3" t="str">
        <f t="shared" si="156"/>
        <v/>
      </c>
      <c r="AO240" s="3" t="e">
        <f t="shared" si="157"/>
        <v>#N/A</v>
      </c>
      <c r="AP240" s="4" t="str">
        <f t="shared" si="158"/>
        <v xml:space="preserve"> </v>
      </c>
      <c r="AQ240" s="387"/>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9"/>
      <c r="CB240" s="221"/>
    </row>
    <row r="241" spans="1:80" s="1" customFormat="1" ht="13.5" customHeight="1">
      <c r="A241" s="395">
        <v>224</v>
      </c>
      <c r="B241" s="52"/>
      <c r="C241" s="52"/>
      <c r="D241" s="52"/>
      <c r="E241" s="52"/>
      <c r="F241" s="52"/>
      <c r="G241" s="389"/>
      <c r="H241" s="52"/>
      <c r="I241" s="52"/>
      <c r="J241" s="53"/>
      <c r="K241" s="52"/>
      <c r="L241" s="51"/>
      <c r="M241" s="52"/>
      <c r="N241" s="53"/>
      <c r="O241" s="53"/>
      <c r="P241" s="31" t="str">
        <f t="shared" si="136"/>
        <v/>
      </c>
      <c r="Q241" s="31" t="str">
        <f t="shared" si="137"/>
        <v/>
      </c>
      <c r="R241" s="32" t="str">
        <f t="shared" si="138"/>
        <v/>
      </c>
      <c r="S241" s="396" t="str">
        <f t="shared" si="139"/>
        <v/>
      </c>
      <c r="T241" s="33" t="str">
        <f t="shared" si="140"/>
        <v/>
      </c>
      <c r="U241" s="33" t="str">
        <f t="shared" si="141"/>
        <v/>
      </c>
      <c r="V241" s="33" t="str">
        <f t="shared" si="142"/>
        <v/>
      </c>
      <c r="W241" s="51"/>
      <c r="X241" s="331"/>
      <c r="Y241" s="473"/>
      <c r="Z241" s="384"/>
      <c r="AA241" s="385"/>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86"/>
      <c r="AM241" s="3" t="str">
        <f t="shared" si="155"/>
        <v/>
      </c>
      <c r="AN241" s="3" t="str">
        <f t="shared" si="156"/>
        <v/>
      </c>
      <c r="AO241" s="3" t="e">
        <f t="shared" si="157"/>
        <v>#N/A</v>
      </c>
      <c r="AP241" s="4" t="str">
        <f t="shared" si="158"/>
        <v xml:space="preserve"> </v>
      </c>
      <c r="AQ241" s="387"/>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9"/>
      <c r="CB241" s="221"/>
    </row>
    <row r="242" spans="1:80" s="1" customFormat="1" ht="13.5" customHeight="1">
      <c r="A242" s="395">
        <v>225</v>
      </c>
      <c r="B242" s="52"/>
      <c r="C242" s="52"/>
      <c r="D242" s="52"/>
      <c r="E242" s="52"/>
      <c r="F242" s="52"/>
      <c r="G242" s="389"/>
      <c r="H242" s="52"/>
      <c r="I242" s="52"/>
      <c r="J242" s="53"/>
      <c r="K242" s="52"/>
      <c r="L242" s="51"/>
      <c r="M242" s="52"/>
      <c r="N242" s="53"/>
      <c r="O242" s="53"/>
      <c r="P242" s="31" t="str">
        <f t="shared" si="136"/>
        <v/>
      </c>
      <c r="Q242" s="31" t="str">
        <f t="shared" si="137"/>
        <v/>
      </c>
      <c r="R242" s="32" t="str">
        <f t="shared" si="138"/>
        <v/>
      </c>
      <c r="S242" s="396" t="str">
        <f t="shared" si="139"/>
        <v/>
      </c>
      <c r="T242" s="33" t="str">
        <f t="shared" si="140"/>
        <v/>
      </c>
      <c r="U242" s="33" t="str">
        <f t="shared" si="141"/>
        <v/>
      </c>
      <c r="V242" s="33" t="str">
        <f t="shared" si="142"/>
        <v/>
      </c>
      <c r="W242" s="51"/>
      <c r="X242" s="331"/>
      <c r="Y242" s="473"/>
      <c r="Z242" s="384"/>
      <c r="AA242" s="385"/>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86"/>
      <c r="AM242" s="3" t="str">
        <f t="shared" si="155"/>
        <v/>
      </c>
      <c r="AN242" s="3" t="str">
        <f t="shared" si="156"/>
        <v/>
      </c>
      <c r="AO242" s="3" t="e">
        <f t="shared" si="157"/>
        <v>#N/A</v>
      </c>
      <c r="AP242" s="4" t="str">
        <f t="shared" si="158"/>
        <v xml:space="preserve"> </v>
      </c>
      <c r="AQ242" s="387"/>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9"/>
      <c r="CB242" s="221"/>
    </row>
    <row r="243" spans="1:80" s="1" customFormat="1" ht="13.5" customHeight="1">
      <c r="A243" s="395">
        <v>226</v>
      </c>
      <c r="B243" s="52"/>
      <c r="C243" s="52"/>
      <c r="D243" s="52"/>
      <c r="E243" s="52"/>
      <c r="F243" s="52"/>
      <c r="G243" s="389"/>
      <c r="H243" s="52"/>
      <c r="I243" s="52"/>
      <c r="J243" s="53"/>
      <c r="K243" s="52"/>
      <c r="L243" s="51"/>
      <c r="M243" s="52"/>
      <c r="N243" s="53"/>
      <c r="O243" s="53"/>
      <c r="P243" s="31" t="str">
        <f t="shared" si="136"/>
        <v/>
      </c>
      <c r="Q243" s="31" t="str">
        <f t="shared" si="137"/>
        <v/>
      </c>
      <c r="R243" s="32" t="str">
        <f t="shared" si="138"/>
        <v/>
      </c>
      <c r="S243" s="396" t="str">
        <f t="shared" si="139"/>
        <v/>
      </c>
      <c r="T243" s="33" t="str">
        <f t="shared" si="140"/>
        <v/>
      </c>
      <c r="U243" s="33" t="str">
        <f t="shared" si="141"/>
        <v/>
      </c>
      <c r="V243" s="33" t="str">
        <f t="shared" si="142"/>
        <v/>
      </c>
      <c r="W243" s="51"/>
      <c r="X243" s="331"/>
      <c r="Y243" s="473"/>
      <c r="Z243" s="384"/>
      <c r="AA243" s="385"/>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86"/>
      <c r="AM243" s="3" t="str">
        <f t="shared" si="155"/>
        <v/>
      </c>
      <c r="AN243" s="3" t="str">
        <f t="shared" si="156"/>
        <v/>
      </c>
      <c r="AO243" s="3" t="e">
        <f t="shared" si="157"/>
        <v>#N/A</v>
      </c>
      <c r="AP243" s="4" t="str">
        <f t="shared" si="158"/>
        <v xml:space="preserve"> </v>
      </c>
      <c r="AQ243" s="387"/>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9"/>
      <c r="CB243" s="221"/>
    </row>
    <row r="244" spans="1:80" s="1" customFormat="1" ht="13.5" customHeight="1">
      <c r="A244" s="395">
        <v>227</v>
      </c>
      <c r="B244" s="52"/>
      <c r="C244" s="52"/>
      <c r="D244" s="52"/>
      <c r="E244" s="52"/>
      <c r="F244" s="52"/>
      <c r="G244" s="389"/>
      <c r="H244" s="52"/>
      <c r="I244" s="52"/>
      <c r="J244" s="53"/>
      <c r="K244" s="52"/>
      <c r="L244" s="51"/>
      <c r="M244" s="52"/>
      <c r="N244" s="53"/>
      <c r="O244" s="53"/>
      <c r="P244" s="31" t="str">
        <f t="shared" si="136"/>
        <v/>
      </c>
      <c r="Q244" s="31" t="str">
        <f t="shared" si="137"/>
        <v/>
      </c>
      <c r="R244" s="32" t="str">
        <f t="shared" si="138"/>
        <v/>
      </c>
      <c r="S244" s="396" t="str">
        <f t="shared" si="139"/>
        <v/>
      </c>
      <c r="T244" s="33" t="str">
        <f t="shared" si="140"/>
        <v/>
      </c>
      <c r="U244" s="33" t="str">
        <f t="shared" si="141"/>
        <v/>
      </c>
      <c r="V244" s="33" t="str">
        <f t="shared" si="142"/>
        <v/>
      </c>
      <c r="W244" s="51"/>
      <c r="X244" s="331"/>
      <c r="Y244" s="473"/>
      <c r="Z244" s="384"/>
      <c r="AA244" s="385"/>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86"/>
      <c r="AM244" s="3" t="str">
        <f t="shared" si="155"/>
        <v/>
      </c>
      <c r="AN244" s="3" t="str">
        <f t="shared" si="156"/>
        <v/>
      </c>
      <c r="AO244" s="3" t="e">
        <f t="shared" si="157"/>
        <v>#N/A</v>
      </c>
      <c r="AP244" s="4" t="str">
        <f t="shared" si="158"/>
        <v xml:space="preserve"> </v>
      </c>
      <c r="AQ244" s="387"/>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9"/>
      <c r="CB244" s="221"/>
    </row>
    <row r="245" spans="1:80" s="1" customFormat="1" ht="13.5" customHeight="1">
      <c r="A245" s="395">
        <v>228</v>
      </c>
      <c r="B245" s="52"/>
      <c r="C245" s="52"/>
      <c r="D245" s="52"/>
      <c r="E245" s="52"/>
      <c r="F245" s="52"/>
      <c r="G245" s="389"/>
      <c r="H245" s="52"/>
      <c r="I245" s="52"/>
      <c r="J245" s="53"/>
      <c r="K245" s="52"/>
      <c r="L245" s="51"/>
      <c r="M245" s="52"/>
      <c r="N245" s="53"/>
      <c r="O245" s="53"/>
      <c r="P245" s="31" t="str">
        <f t="shared" si="136"/>
        <v/>
      </c>
      <c r="Q245" s="31" t="str">
        <f t="shared" si="137"/>
        <v/>
      </c>
      <c r="R245" s="32" t="str">
        <f t="shared" si="138"/>
        <v/>
      </c>
      <c r="S245" s="396" t="str">
        <f t="shared" si="139"/>
        <v/>
      </c>
      <c r="T245" s="33" t="str">
        <f t="shared" si="140"/>
        <v/>
      </c>
      <c r="U245" s="33" t="str">
        <f t="shared" si="141"/>
        <v/>
      </c>
      <c r="V245" s="33" t="str">
        <f t="shared" si="142"/>
        <v/>
      </c>
      <c r="W245" s="51"/>
      <c r="X245" s="331"/>
      <c r="Y245" s="473"/>
      <c r="Z245" s="384"/>
      <c r="AA245" s="385"/>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86"/>
      <c r="AM245" s="3" t="str">
        <f t="shared" si="155"/>
        <v/>
      </c>
      <c r="AN245" s="3" t="str">
        <f t="shared" si="156"/>
        <v/>
      </c>
      <c r="AO245" s="3" t="e">
        <f t="shared" si="157"/>
        <v>#N/A</v>
      </c>
      <c r="AP245" s="4" t="str">
        <f t="shared" si="158"/>
        <v xml:space="preserve"> </v>
      </c>
      <c r="AQ245" s="387"/>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9"/>
      <c r="CB245" s="221"/>
    </row>
    <row r="246" spans="1:80" s="1" customFormat="1" ht="13.5" customHeight="1">
      <c r="A246" s="395">
        <v>229</v>
      </c>
      <c r="B246" s="52"/>
      <c r="C246" s="52"/>
      <c r="D246" s="52"/>
      <c r="E246" s="52"/>
      <c r="F246" s="52"/>
      <c r="G246" s="389"/>
      <c r="H246" s="52"/>
      <c r="I246" s="52"/>
      <c r="J246" s="53"/>
      <c r="K246" s="52"/>
      <c r="L246" s="51"/>
      <c r="M246" s="52"/>
      <c r="N246" s="53"/>
      <c r="O246" s="53"/>
      <c r="P246" s="31" t="str">
        <f t="shared" si="136"/>
        <v/>
      </c>
      <c r="Q246" s="31" t="str">
        <f t="shared" si="137"/>
        <v/>
      </c>
      <c r="R246" s="32" t="str">
        <f t="shared" si="138"/>
        <v/>
      </c>
      <c r="S246" s="396" t="str">
        <f t="shared" si="139"/>
        <v/>
      </c>
      <c r="T246" s="33" t="str">
        <f t="shared" si="140"/>
        <v/>
      </c>
      <c r="U246" s="33" t="str">
        <f t="shared" si="141"/>
        <v/>
      </c>
      <c r="V246" s="33" t="str">
        <f t="shared" si="142"/>
        <v/>
      </c>
      <c r="W246" s="51"/>
      <c r="X246" s="331"/>
      <c r="Y246" s="473"/>
      <c r="Z246" s="384"/>
      <c r="AA246" s="385"/>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86"/>
      <c r="AM246" s="3" t="str">
        <f t="shared" si="155"/>
        <v/>
      </c>
      <c r="AN246" s="3" t="str">
        <f t="shared" si="156"/>
        <v/>
      </c>
      <c r="AO246" s="3" t="e">
        <f t="shared" si="157"/>
        <v>#N/A</v>
      </c>
      <c r="AP246" s="4" t="str">
        <f t="shared" si="158"/>
        <v xml:space="preserve"> </v>
      </c>
      <c r="AQ246" s="387"/>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9"/>
      <c r="CB246" s="221"/>
    </row>
    <row r="247" spans="1:80" s="1" customFormat="1" ht="13.5" customHeight="1">
      <c r="A247" s="395">
        <v>230</v>
      </c>
      <c r="B247" s="52"/>
      <c r="C247" s="52"/>
      <c r="D247" s="52"/>
      <c r="E247" s="52"/>
      <c r="F247" s="52"/>
      <c r="G247" s="389"/>
      <c r="H247" s="52"/>
      <c r="I247" s="52"/>
      <c r="J247" s="53"/>
      <c r="K247" s="52"/>
      <c r="L247" s="51"/>
      <c r="M247" s="52"/>
      <c r="N247" s="53"/>
      <c r="O247" s="53"/>
      <c r="P247" s="31" t="str">
        <f t="shared" si="136"/>
        <v/>
      </c>
      <c r="Q247" s="31" t="str">
        <f t="shared" si="137"/>
        <v/>
      </c>
      <c r="R247" s="32" t="str">
        <f t="shared" si="138"/>
        <v/>
      </c>
      <c r="S247" s="396" t="str">
        <f t="shared" si="139"/>
        <v/>
      </c>
      <c r="T247" s="33" t="str">
        <f t="shared" si="140"/>
        <v/>
      </c>
      <c r="U247" s="33" t="str">
        <f t="shared" si="141"/>
        <v/>
      </c>
      <c r="V247" s="33" t="str">
        <f t="shared" si="142"/>
        <v/>
      </c>
      <c r="W247" s="51"/>
      <c r="X247" s="331"/>
      <c r="Y247" s="473"/>
      <c r="Z247" s="384"/>
      <c r="AA247" s="385"/>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86"/>
      <c r="AM247" s="3" t="str">
        <f t="shared" si="155"/>
        <v/>
      </c>
      <c r="AN247" s="3" t="str">
        <f t="shared" si="156"/>
        <v/>
      </c>
      <c r="AO247" s="3" t="e">
        <f t="shared" si="157"/>
        <v>#N/A</v>
      </c>
      <c r="AP247" s="4" t="str">
        <f t="shared" si="158"/>
        <v xml:space="preserve"> </v>
      </c>
      <c r="AQ247" s="387"/>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9"/>
      <c r="CB247" s="221"/>
    </row>
    <row r="248" spans="1:80" s="1" customFormat="1" ht="13.5" customHeight="1">
      <c r="A248" s="395">
        <v>231</v>
      </c>
      <c r="B248" s="52"/>
      <c r="C248" s="52"/>
      <c r="D248" s="52"/>
      <c r="E248" s="52"/>
      <c r="F248" s="52"/>
      <c r="G248" s="389"/>
      <c r="H248" s="52"/>
      <c r="I248" s="52"/>
      <c r="J248" s="53"/>
      <c r="K248" s="52"/>
      <c r="L248" s="51"/>
      <c r="M248" s="52"/>
      <c r="N248" s="53"/>
      <c r="O248" s="53"/>
      <c r="P248" s="31" t="str">
        <f t="shared" si="136"/>
        <v/>
      </c>
      <c r="Q248" s="31" t="str">
        <f t="shared" si="137"/>
        <v/>
      </c>
      <c r="R248" s="32" t="str">
        <f t="shared" si="138"/>
        <v/>
      </c>
      <c r="S248" s="396" t="str">
        <f t="shared" si="139"/>
        <v/>
      </c>
      <c r="T248" s="33" t="str">
        <f t="shared" si="140"/>
        <v/>
      </c>
      <c r="U248" s="33" t="str">
        <f t="shared" si="141"/>
        <v/>
      </c>
      <c r="V248" s="33" t="str">
        <f t="shared" si="142"/>
        <v/>
      </c>
      <c r="W248" s="51"/>
      <c r="X248" s="331"/>
      <c r="Y248" s="473"/>
      <c r="Z248" s="384"/>
      <c r="AA248" s="385"/>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86"/>
      <c r="AM248" s="3" t="str">
        <f t="shared" si="155"/>
        <v/>
      </c>
      <c r="AN248" s="3" t="str">
        <f t="shared" si="156"/>
        <v/>
      </c>
      <c r="AO248" s="3" t="e">
        <f t="shared" si="157"/>
        <v>#N/A</v>
      </c>
      <c r="AP248" s="4" t="str">
        <f t="shared" si="158"/>
        <v xml:space="preserve"> </v>
      </c>
      <c r="AQ248" s="387"/>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9"/>
      <c r="CB248" s="221"/>
    </row>
    <row r="249" spans="1:80" s="1" customFormat="1" ht="13.5" customHeight="1">
      <c r="A249" s="395">
        <v>232</v>
      </c>
      <c r="B249" s="52"/>
      <c r="C249" s="52"/>
      <c r="D249" s="52"/>
      <c r="E249" s="52"/>
      <c r="F249" s="52"/>
      <c r="G249" s="389"/>
      <c r="H249" s="52"/>
      <c r="I249" s="52"/>
      <c r="J249" s="53"/>
      <c r="K249" s="52"/>
      <c r="L249" s="51"/>
      <c r="M249" s="52"/>
      <c r="N249" s="53"/>
      <c r="O249" s="53"/>
      <c r="P249" s="31" t="str">
        <f t="shared" si="136"/>
        <v/>
      </c>
      <c r="Q249" s="31" t="str">
        <f t="shared" si="137"/>
        <v/>
      </c>
      <c r="R249" s="32" t="str">
        <f t="shared" si="138"/>
        <v/>
      </c>
      <c r="S249" s="396" t="str">
        <f t="shared" si="139"/>
        <v/>
      </c>
      <c r="T249" s="33" t="str">
        <f t="shared" si="140"/>
        <v/>
      </c>
      <c r="U249" s="33" t="str">
        <f t="shared" si="141"/>
        <v/>
      </c>
      <c r="V249" s="33" t="str">
        <f t="shared" si="142"/>
        <v/>
      </c>
      <c r="W249" s="51"/>
      <c r="X249" s="331"/>
      <c r="Y249" s="473"/>
      <c r="Z249" s="384"/>
      <c r="AA249" s="385"/>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86"/>
      <c r="AM249" s="3" t="str">
        <f t="shared" si="155"/>
        <v/>
      </c>
      <c r="AN249" s="3" t="str">
        <f t="shared" si="156"/>
        <v/>
      </c>
      <c r="AO249" s="3" t="e">
        <f t="shared" si="157"/>
        <v>#N/A</v>
      </c>
      <c r="AP249" s="4" t="str">
        <f t="shared" si="158"/>
        <v xml:space="preserve"> </v>
      </c>
      <c r="AQ249" s="387"/>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9"/>
      <c r="CB249" s="221"/>
    </row>
    <row r="250" spans="1:80" s="1" customFormat="1" ht="13.5" customHeight="1">
      <c r="A250" s="395">
        <v>233</v>
      </c>
      <c r="B250" s="52"/>
      <c r="C250" s="52"/>
      <c r="D250" s="52"/>
      <c r="E250" s="52"/>
      <c r="F250" s="52"/>
      <c r="G250" s="389"/>
      <c r="H250" s="52"/>
      <c r="I250" s="52"/>
      <c r="J250" s="53"/>
      <c r="K250" s="52"/>
      <c r="L250" s="51"/>
      <c r="M250" s="52"/>
      <c r="N250" s="53"/>
      <c r="O250" s="53"/>
      <c r="P250" s="31" t="str">
        <f t="shared" si="136"/>
        <v/>
      </c>
      <c r="Q250" s="31" t="str">
        <f t="shared" si="137"/>
        <v/>
      </c>
      <c r="R250" s="32" t="str">
        <f t="shared" si="138"/>
        <v/>
      </c>
      <c r="S250" s="396" t="str">
        <f t="shared" si="139"/>
        <v/>
      </c>
      <c r="T250" s="33" t="str">
        <f t="shared" si="140"/>
        <v/>
      </c>
      <c r="U250" s="33" t="str">
        <f t="shared" si="141"/>
        <v/>
      </c>
      <c r="V250" s="33" t="str">
        <f t="shared" si="142"/>
        <v/>
      </c>
      <c r="W250" s="51"/>
      <c r="X250" s="331"/>
      <c r="Y250" s="473"/>
      <c r="Z250" s="384"/>
      <c r="AA250" s="385"/>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86"/>
      <c r="AM250" s="3" t="str">
        <f t="shared" si="155"/>
        <v/>
      </c>
      <c r="AN250" s="3" t="str">
        <f t="shared" si="156"/>
        <v/>
      </c>
      <c r="AO250" s="3" t="e">
        <f t="shared" si="157"/>
        <v>#N/A</v>
      </c>
      <c r="AP250" s="4" t="str">
        <f t="shared" si="158"/>
        <v xml:space="preserve"> </v>
      </c>
      <c r="AQ250" s="387"/>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9"/>
      <c r="CB250" s="221"/>
    </row>
    <row r="251" spans="1:80" s="1" customFormat="1" ht="13.5" customHeight="1">
      <c r="A251" s="395">
        <v>234</v>
      </c>
      <c r="B251" s="52"/>
      <c r="C251" s="52"/>
      <c r="D251" s="52"/>
      <c r="E251" s="52"/>
      <c r="F251" s="52"/>
      <c r="G251" s="389"/>
      <c r="H251" s="52"/>
      <c r="I251" s="52"/>
      <c r="J251" s="53"/>
      <c r="K251" s="52"/>
      <c r="L251" s="51"/>
      <c r="M251" s="52"/>
      <c r="N251" s="53"/>
      <c r="O251" s="53"/>
      <c r="P251" s="31" t="str">
        <f t="shared" si="136"/>
        <v/>
      </c>
      <c r="Q251" s="31" t="str">
        <f t="shared" si="137"/>
        <v/>
      </c>
      <c r="R251" s="32" t="str">
        <f t="shared" si="138"/>
        <v/>
      </c>
      <c r="S251" s="396" t="str">
        <f t="shared" si="139"/>
        <v/>
      </c>
      <c r="T251" s="33" t="str">
        <f t="shared" si="140"/>
        <v/>
      </c>
      <c r="U251" s="33" t="str">
        <f t="shared" si="141"/>
        <v/>
      </c>
      <c r="V251" s="33" t="str">
        <f t="shared" si="142"/>
        <v/>
      </c>
      <c r="W251" s="51"/>
      <c r="X251" s="331"/>
      <c r="Y251" s="473"/>
      <c r="Z251" s="384"/>
      <c r="AA251" s="385"/>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86"/>
      <c r="AM251" s="3" t="str">
        <f t="shared" si="155"/>
        <v/>
      </c>
      <c r="AN251" s="3" t="str">
        <f t="shared" si="156"/>
        <v/>
      </c>
      <c r="AO251" s="3" t="e">
        <f t="shared" si="157"/>
        <v>#N/A</v>
      </c>
      <c r="AP251" s="4" t="str">
        <f t="shared" si="158"/>
        <v xml:space="preserve"> </v>
      </c>
      <c r="AQ251" s="387"/>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9"/>
      <c r="CB251" s="221"/>
    </row>
    <row r="252" spans="1:80" s="1" customFormat="1" ht="13.5" customHeight="1">
      <c r="A252" s="395">
        <v>235</v>
      </c>
      <c r="B252" s="52"/>
      <c r="C252" s="52"/>
      <c r="D252" s="52"/>
      <c r="E252" s="52"/>
      <c r="F252" s="52"/>
      <c r="G252" s="389"/>
      <c r="H252" s="52"/>
      <c r="I252" s="52"/>
      <c r="J252" s="53"/>
      <c r="K252" s="52"/>
      <c r="L252" s="51"/>
      <c r="M252" s="52"/>
      <c r="N252" s="53"/>
      <c r="O252" s="53"/>
      <c r="P252" s="31" t="str">
        <f t="shared" si="136"/>
        <v/>
      </c>
      <c r="Q252" s="31" t="str">
        <f t="shared" si="137"/>
        <v/>
      </c>
      <c r="R252" s="32" t="str">
        <f t="shared" si="138"/>
        <v/>
      </c>
      <c r="S252" s="396" t="str">
        <f t="shared" si="139"/>
        <v/>
      </c>
      <c r="T252" s="33" t="str">
        <f t="shared" si="140"/>
        <v/>
      </c>
      <c r="U252" s="33" t="str">
        <f t="shared" si="141"/>
        <v/>
      </c>
      <c r="V252" s="33" t="str">
        <f t="shared" si="142"/>
        <v/>
      </c>
      <c r="W252" s="51"/>
      <c r="X252" s="331"/>
      <c r="Y252" s="473"/>
      <c r="Z252" s="384"/>
      <c r="AA252" s="385"/>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86"/>
      <c r="AM252" s="3" t="str">
        <f t="shared" si="155"/>
        <v/>
      </c>
      <c r="AN252" s="3" t="str">
        <f t="shared" si="156"/>
        <v/>
      </c>
      <c r="AO252" s="3" t="e">
        <f t="shared" si="157"/>
        <v>#N/A</v>
      </c>
      <c r="AP252" s="4" t="str">
        <f t="shared" si="158"/>
        <v xml:space="preserve"> </v>
      </c>
      <c r="AQ252" s="387"/>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9"/>
      <c r="CB252" s="221"/>
    </row>
    <row r="253" spans="1:80" s="1" customFormat="1" ht="13.5" customHeight="1">
      <c r="A253" s="395">
        <v>236</v>
      </c>
      <c r="B253" s="52"/>
      <c r="C253" s="52"/>
      <c r="D253" s="52"/>
      <c r="E253" s="52"/>
      <c r="F253" s="52"/>
      <c r="G253" s="389"/>
      <c r="H253" s="52"/>
      <c r="I253" s="52"/>
      <c r="J253" s="53"/>
      <c r="K253" s="52"/>
      <c r="L253" s="51"/>
      <c r="M253" s="52"/>
      <c r="N253" s="53"/>
      <c r="O253" s="53"/>
      <c r="P253" s="31" t="str">
        <f t="shared" si="136"/>
        <v/>
      </c>
      <c r="Q253" s="31" t="str">
        <f t="shared" si="137"/>
        <v/>
      </c>
      <c r="R253" s="32" t="str">
        <f t="shared" si="138"/>
        <v/>
      </c>
      <c r="S253" s="396" t="str">
        <f t="shared" si="139"/>
        <v/>
      </c>
      <c r="T253" s="33" t="str">
        <f t="shared" si="140"/>
        <v/>
      </c>
      <c r="U253" s="33" t="str">
        <f t="shared" si="141"/>
        <v/>
      </c>
      <c r="V253" s="33" t="str">
        <f t="shared" si="142"/>
        <v/>
      </c>
      <c r="W253" s="51"/>
      <c r="X253" s="331"/>
      <c r="Y253" s="473"/>
      <c r="Z253" s="384"/>
      <c r="AA253" s="385"/>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86"/>
      <c r="AM253" s="3" t="str">
        <f t="shared" si="155"/>
        <v/>
      </c>
      <c r="AN253" s="3" t="str">
        <f t="shared" si="156"/>
        <v/>
      </c>
      <c r="AO253" s="3" t="e">
        <f t="shared" si="157"/>
        <v>#N/A</v>
      </c>
      <c r="AP253" s="4" t="str">
        <f t="shared" si="158"/>
        <v xml:space="preserve"> </v>
      </c>
      <c r="AQ253" s="387"/>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9"/>
      <c r="CB253" s="221"/>
    </row>
    <row r="254" spans="1:80" s="1" customFormat="1" ht="13.5" customHeight="1">
      <c r="A254" s="395">
        <v>237</v>
      </c>
      <c r="B254" s="52"/>
      <c r="C254" s="52"/>
      <c r="D254" s="52"/>
      <c r="E254" s="52"/>
      <c r="F254" s="52"/>
      <c r="G254" s="389"/>
      <c r="H254" s="52"/>
      <c r="I254" s="52"/>
      <c r="J254" s="53"/>
      <c r="K254" s="52"/>
      <c r="L254" s="51"/>
      <c r="M254" s="52"/>
      <c r="N254" s="53"/>
      <c r="O254" s="53"/>
      <c r="P254" s="31" t="str">
        <f t="shared" si="136"/>
        <v/>
      </c>
      <c r="Q254" s="31" t="str">
        <f t="shared" si="137"/>
        <v/>
      </c>
      <c r="R254" s="32" t="str">
        <f t="shared" si="138"/>
        <v/>
      </c>
      <c r="S254" s="396" t="str">
        <f t="shared" si="139"/>
        <v/>
      </c>
      <c r="T254" s="33" t="str">
        <f t="shared" si="140"/>
        <v/>
      </c>
      <c r="U254" s="33" t="str">
        <f t="shared" si="141"/>
        <v/>
      </c>
      <c r="V254" s="33" t="str">
        <f t="shared" si="142"/>
        <v/>
      </c>
      <c r="W254" s="51"/>
      <c r="X254" s="331"/>
      <c r="Y254" s="473"/>
      <c r="Z254" s="384"/>
      <c r="AA254" s="385"/>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86"/>
      <c r="AM254" s="3" t="str">
        <f t="shared" si="155"/>
        <v/>
      </c>
      <c r="AN254" s="3" t="str">
        <f t="shared" si="156"/>
        <v/>
      </c>
      <c r="AO254" s="3" t="e">
        <f t="shared" si="157"/>
        <v>#N/A</v>
      </c>
      <c r="AP254" s="4" t="str">
        <f t="shared" si="158"/>
        <v xml:space="preserve"> </v>
      </c>
      <c r="AQ254" s="387"/>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9"/>
      <c r="CB254" s="221"/>
    </row>
    <row r="255" spans="1:80" s="1" customFormat="1" ht="13.5" customHeight="1">
      <c r="A255" s="395">
        <v>238</v>
      </c>
      <c r="B255" s="52"/>
      <c r="C255" s="52"/>
      <c r="D255" s="52"/>
      <c r="E255" s="52"/>
      <c r="F255" s="52"/>
      <c r="G255" s="389"/>
      <c r="H255" s="52"/>
      <c r="I255" s="52"/>
      <c r="J255" s="53"/>
      <c r="K255" s="52"/>
      <c r="L255" s="51"/>
      <c r="M255" s="52"/>
      <c r="N255" s="53"/>
      <c r="O255" s="53"/>
      <c r="P255" s="31" t="str">
        <f t="shared" si="136"/>
        <v/>
      </c>
      <c r="Q255" s="31" t="str">
        <f t="shared" si="137"/>
        <v/>
      </c>
      <c r="R255" s="32" t="str">
        <f t="shared" si="138"/>
        <v/>
      </c>
      <c r="S255" s="396" t="str">
        <f t="shared" si="139"/>
        <v/>
      </c>
      <c r="T255" s="33" t="str">
        <f t="shared" si="140"/>
        <v/>
      </c>
      <c r="U255" s="33" t="str">
        <f t="shared" si="141"/>
        <v/>
      </c>
      <c r="V255" s="33" t="str">
        <f t="shared" si="142"/>
        <v/>
      </c>
      <c r="W255" s="51"/>
      <c r="X255" s="331"/>
      <c r="Y255" s="473"/>
      <c r="Z255" s="384"/>
      <c r="AA255" s="385"/>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86"/>
      <c r="AM255" s="3" t="str">
        <f t="shared" si="155"/>
        <v/>
      </c>
      <c r="AN255" s="3" t="str">
        <f t="shared" si="156"/>
        <v/>
      </c>
      <c r="AO255" s="3" t="e">
        <f t="shared" si="157"/>
        <v>#N/A</v>
      </c>
      <c r="AP255" s="4" t="str">
        <f t="shared" si="158"/>
        <v xml:space="preserve"> </v>
      </c>
      <c r="AQ255" s="387"/>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9"/>
      <c r="CB255" s="221"/>
    </row>
    <row r="256" spans="1:80" s="1" customFormat="1" ht="13.5" customHeight="1">
      <c r="A256" s="395">
        <v>239</v>
      </c>
      <c r="B256" s="52"/>
      <c r="C256" s="52"/>
      <c r="D256" s="52"/>
      <c r="E256" s="52"/>
      <c r="F256" s="52"/>
      <c r="G256" s="389"/>
      <c r="H256" s="52"/>
      <c r="I256" s="52"/>
      <c r="J256" s="53"/>
      <c r="K256" s="52"/>
      <c r="L256" s="51"/>
      <c r="M256" s="52"/>
      <c r="N256" s="53"/>
      <c r="O256" s="53"/>
      <c r="P256" s="31" t="str">
        <f t="shared" si="136"/>
        <v/>
      </c>
      <c r="Q256" s="31" t="str">
        <f t="shared" si="137"/>
        <v/>
      </c>
      <c r="R256" s="32" t="str">
        <f t="shared" si="138"/>
        <v/>
      </c>
      <c r="S256" s="396" t="str">
        <f t="shared" si="139"/>
        <v/>
      </c>
      <c r="T256" s="33" t="str">
        <f t="shared" si="140"/>
        <v/>
      </c>
      <c r="U256" s="33" t="str">
        <f t="shared" si="141"/>
        <v/>
      </c>
      <c r="V256" s="33" t="str">
        <f t="shared" si="142"/>
        <v/>
      </c>
      <c r="W256" s="51"/>
      <c r="X256" s="331"/>
      <c r="Y256" s="473"/>
      <c r="Z256" s="384"/>
      <c r="AA256" s="385"/>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86"/>
      <c r="AM256" s="3" t="str">
        <f t="shared" si="155"/>
        <v/>
      </c>
      <c r="AN256" s="3" t="str">
        <f t="shared" si="156"/>
        <v/>
      </c>
      <c r="AO256" s="3" t="e">
        <f t="shared" si="157"/>
        <v>#N/A</v>
      </c>
      <c r="AP256" s="4" t="str">
        <f t="shared" si="158"/>
        <v xml:space="preserve"> </v>
      </c>
      <c r="AQ256" s="387"/>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9"/>
      <c r="CB256" s="221"/>
    </row>
    <row r="257" spans="1:110" s="1" customFormat="1" ht="13.5" customHeight="1">
      <c r="A257" s="395">
        <v>240</v>
      </c>
      <c r="B257" s="52"/>
      <c r="C257" s="52"/>
      <c r="D257" s="52"/>
      <c r="E257" s="52"/>
      <c r="F257" s="52"/>
      <c r="G257" s="389"/>
      <c r="H257" s="52"/>
      <c r="I257" s="52"/>
      <c r="J257" s="53"/>
      <c r="K257" s="52"/>
      <c r="L257" s="51"/>
      <c r="M257" s="52"/>
      <c r="N257" s="53"/>
      <c r="O257" s="53"/>
      <c r="P257" s="31" t="str">
        <f t="shared" si="136"/>
        <v/>
      </c>
      <c r="Q257" s="31" t="str">
        <f t="shared" si="137"/>
        <v/>
      </c>
      <c r="R257" s="32" t="str">
        <f t="shared" si="138"/>
        <v/>
      </c>
      <c r="S257" s="396" t="str">
        <f t="shared" si="139"/>
        <v/>
      </c>
      <c r="T257" s="33" t="str">
        <f t="shared" si="140"/>
        <v/>
      </c>
      <c r="U257" s="33" t="str">
        <f t="shared" si="141"/>
        <v/>
      </c>
      <c r="V257" s="33" t="str">
        <f t="shared" si="142"/>
        <v/>
      </c>
      <c r="W257" s="51"/>
      <c r="X257" s="331"/>
      <c r="Y257" s="473"/>
      <c r="Z257" s="384"/>
      <c r="AA257" s="385"/>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86"/>
      <c r="AM257" s="3" t="str">
        <f t="shared" si="155"/>
        <v/>
      </c>
      <c r="AN257" s="3" t="str">
        <f t="shared" si="156"/>
        <v/>
      </c>
      <c r="AO257" s="3" t="e">
        <f t="shared" si="157"/>
        <v>#N/A</v>
      </c>
      <c r="AP257" s="4" t="str">
        <f t="shared" si="158"/>
        <v xml:space="preserve"> </v>
      </c>
      <c r="AQ257" s="387"/>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9"/>
      <c r="CB257" s="221"/>
    </row>
    <row r="258" spans="1:110" s="1" customFormat="1" ht="13.5" customHeight="1">
      <c r="A258" s="395">
        <v>241</v>
      </c>
      <c r="B258" s="52"/>
      <c r="C258" s="52"/>
      <c r="D258" s="52"/>
      <c r="E258" s="52"/>
      <c r="F258" s="52"/>
      <c r="G258" s="389"/>
      <c r="H258" s="52"/>
      <c r="I258" s="52"/>
      <c r="J258" s="53"/>
      <c r="K258" s="52"/>
      <c r="L258" s="51"/>
      <c r="M258" s="52"/>
      <c r="N258" s="53"/>
      <c r="O258" s="53"/>
      <c r="P258" s="31" t="str">
        <f t="shared" si="136"/>
        <v/>
      </c>
      <c r="Q258" s="31" t="str">
        <f t="shared" si="137"/>
        <v/>
      </c>
      <c r="R258" s="32" t="str">
        <f t="shared" si="138"/>
        <v/>
      </c>
      <c r="S258" s="396" t="str">
        <f t="shared" si="139"/>
        <v/>
      </c>
      <c r="T258" s="33" t="str">
        <f t="shared" si="140"/>
        <v/>
      </c>
      <c r="U258" s="33" t="str">
        <f t="shared" si="141"/>
        <v/>
      </c>
      <c r="V258" s="33" t="str">
        <f t="shared" si="142"/>
        <v/>
      </c>
      <c r="W258" s="51"/>
      <c r="X258" s="331"/>
      <c r="Y258" s="473"/>
      <c r="Z258" s="384"/>
      <c r="AA258" s="385"/>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86"/>
      <c r="AM258" s="3" t="str">
        <f t="shared" si="155"/>
        <v/>
      </c>
      <c r="AN258" s="3" t="str">
        <f t="shared" si="156"/>
        <v/>
      </c>
      <c r="AO258" s="3" t="e">
        <f t="shared" si="157"/>
        <v>#N/A</v>
      </c>
      <c r="AP258" s="4" t="str">
        <f t="shared" si="158"/>
        <v xml:space="preserve"> </v>
      </c>
      <c r="AQ258" s="387"/>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9"/>
      <c r="CB258" s="221"/>
    </row>
    <row r="259" spans="1:110" s="1" customFormat="1" ht="13.5" customHeight="1">
      <c r="A259" s="395">
        <v>242</v>
      </c>
      <c r="B259" s="52"/>
      <c r="C259" s="52"/>
      <c r="D259" s="52"/>
      <c r="E259" s="52"/>
      <c r="F259" s="52"/>
      <c r="G259" s="389"/>
      <c r="H259" s="52"/>
      <c r="I259" s="52"/>
      <c r="J259" s="53"/>
      <c r="K259" s="52"/>
      <c r="L259" s="51"/>
      <c r="M259" s="52"/>
      <c r="N259" s="53"/>
      <c r="O259" s="53"/>
      <c r="P259" s="31" t="str">
        <f t="shared" si="136"/>
        <v/>
      </c>
      <c r="Q259" s="31" t="str">
        <f t="shared" si="137"/>
        <v/>
      </c>
      <c r="R259" s="32" t="str">
        <f t="shared" si="138"/>
        <v/>
      </c>
      <c r="S259" s="396" t="str">
        <f t="shared" si="139"/>
        <v/>
      </c>
      <c r="T259" s="33" t="str">
        <f t="shared" si="140"/>
        <v/>
      </c>
      <c r="U259" s="33" t="str">
        <f t="shared" si="141"/>
        <v/>
      </c>
      <c r="V259" s="33" t="str">
        <f t="shared" si="142"/>
        <v/>
      </c>
      <c r="W259" s="51"/>
      <c r="X259" s="331"/>
      <c r="Y259" s="473"/>
      <c r="Z259" s="384"/>
      <c r="AA259" s="385"/>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86"/>
      <c r="AM259" s="3" t="str">
        <f t="shared" si="155"/>
        <v/>
      </c>
      <c r="AN259" s="3" t="str">
        <f t="shared" si="156"/>
        <v/>
      </c>
      <c r="AO259" s="3" t="e">
        <f t="shared" si="157"/>
        <v>#N/A</v>
      </c>
      <c r="AP259" s="4" t="str">
        <f t="shared" si="158"/>
        <v xml:space="preserve"> </v>
      </c>
      <c r="AQ259" s="387"/>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9"/>
      <c r="CB259" s="221"/>
    </row>
    <row r="260" spans="1:110" s="1" customFormat="1" ht="13.5" customHeight="1">
      <c r="A260" s="395">
        <v>243</v>
      </c>
      <c r="B260" s="52"/>
      <c r="C260" s="52"/>
      <c r="D260" s="52"/>
      <c r="E260" s="52"/>
      <c r="F260" s="52"/>
      <c r="G260" s="389"/>
      <c r="H260" s="52"/>
      <c r="I260" s="52"/>
      <c r="J260" s="53"/>
      <c r="K260" s="52"/>
      <c r="L260" s="51"/>
      <c r="M260" s="52"/>
      <c r="N260" s="53"/>
      <c r="O260" s="53"/>
      <c r="P260" s="31" t="str">
        <f t="shared" si="136"/>
        <v/>
      </c>
      <c r="Q260" s="31" t="str">
        <f t="shared" si="137"/>
        <v/>
      </c>
      <c r="R260" s="32" t="str">
        <f t="shared" si="138"/>
        <v/>
      </c>
      <c r="S260" s="396" t="str">
        <f t="shared" si="139"/>
        <v/>
      </c>
      <c r="T260" s="33" t="str">
        <f t="shared" si="140"/>
        <v/>
      </c>
      <c r="U260" s="33" t="str">
        <f t="shared" si="141"/>
        <v/>
      </c>
      <c r="V260" s="33" t="str">
        <f t="shared" si="142"/>
        <v/>
      </c>
      <c r="W260" s="51"/>
      <c r="X260" s="331"/>
      <c r="Y260" s="473"/>
      <c r="Z260" s="384"/>
      <c r="AA260" s="385"/>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86"/>
      <c r="AM260" s="3" t="str">
        <f t="shared" si="155"/>
        <v/>
      </c>
      <c r="AN260" s="3" t="str">
        <f t="shared" si="156"/>
        <v/>
      </c>
      <c r="AO260" s="3" t="e">
        <f t="shared" si="157"/>
        <v>#N/A</v>
      </c>
      <c r="AP260" s="4" t="str">
        <f t="shared" si="158"/>
        <v xml:space="preserve"> </v>
      </c>
      <c r="AQ260" s="387"/>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9"/>
      <c r="CB260" s="221"/>
    </row>
    <row r="261" spans="1:110" s="1" customFormat="1" ht="13.5" customHeight="1">
      <c r="A261" s="395">
        <v>244</v>
      </c>
      <c r="B261" s="52"/>
      <c r="C261" s="52"/>
      <c r="D261" s="52"/>
      <c r="E261" s="52"/>
      <c r="F261" s="52"/>
      <c r="G261" s="389"/>
      <c r="H261" s="52"/>
      <c r="I261" s="52"/>
      <c r="J261" s="53"/>
      <c r="K261" s="52"/>
      <c r="L261" s="51"/>
      <c r="M261" s="52"/>
      <c r="N261" s="53"/>
      <c r="O261" s="53"/>
      <c r="P261" s="31" t="str">
        <f t="shared" si="136"/>
        <v/>
      </c>
      <c r="Q261" s="31" t="str">
        <f t="shared" si="137"/>
        <v/>
      </c>
      <c r="R261" s="32" t="str">
        <f t="shared" si="138"/>
        <v/>
      </c>
      <c r="S261" s="396" t="str">
        <f t="shared" si="139"/>
        <v/>
      </c>
      <c r="T261" s="33" t="str">
        <f t="shared" si="140"/>
        <v/>
      </c>
      <c r="U261" s="33" t="str">
        <f t="shared" si="141"/>
        <v/>
      </c>
      <c r="V261" s="33" t="str">
        <f t="shared" si="142"/>
        <v/>
      </c>
      <c r="W261" s="51"/>
      <c r="X261" s="331"/>
      <c r="Y261" s="473"/>
      <c r="Z261" s="384"/>
      <c r="AA261" s="385"/>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86"/>
      <c r="AM261" s="3" t="str">
        <f t="shared" si="155"/>
        <v/>
      </c>
      <c r="AN261" s="3" t="str">
        <f t="shared" si="156"/>
        <v/>
      </c>
      <c r="AO261" s="3" t="e">
        <f t="shared" si="157"/>
        <v>#N/A</v>
      </c>
      <c r="AP261" s="4" t="str">
        <f t="shared" si="158"/>
        <v xml:space="preserve"> </v>
      </c>
      <c r="AQ261" s="387"/>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9"/>
      <c r="CB261" s="221"/>
    </row>
    <row r="262" spans="1:110" s="1" customFormat="1" ht="13.5" customHeight="1">
      <c r="A262" s="395">
        <v>245</v>
      </c>
      <c r="B262" s="52"/>
      <c r="C262" s="52"/>
      <c r="D262" s="52"/>
      <c r="E262" s="52"/>
      <c r="F262" s="52"/>
      <c r="G262" s="389"/>
      <c r="H262" s="52"/>
      <c r="I262" s="52"/>
      <c r="J262" s="53"/>
      <c r="K262" s="52"/>
      <c r="L262" s="51"/>
      <c r="M262" s="52"/>
      <c r="N262" s="53"/>
      <c r="O262" s="53"/>
      <c r="P262" s="31" t="str">
        <f t="shared" si="136"/>
        <v/>
      </c>
      <c r="Q262" s="31" t="str">
        <f t="shared" si="137"/>
        <v/>
      </c>
      <c r="R262" s="32" t="str">
        <f t="shared" si="138"/>
        <v/>
      </c>
      <c r="S262" s="396" t="str">
        <f t="shared" si="139"/>
        <v/>
      </c>
      <c r="T262" s="33" t="str">
        <f t="shared" si="140"/>
        <v/>
      </c>
      <c r="U262" s="33" t="str">
        <f t="shared" si="141"/>
        <v/>
      </c>
      <c r="V262" s="33" t="str">
        <f t="shared" si="142"/>
        <v/>
      </c>
      <c r="W262" s="51"/>
      <c r="X262" s="331"/>
      <c r="Y262" s="473"/>
      <c r="Z262" s="384"/>
      <c r="AA262" s="385"/>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86"/>
      <c r="AM262" s="3" t="str">
        <f t="shared" si="155"/>
        <v/>
      </c>
      <c r="AN262" s="3" t="str">
        <f t="shared" si="156"/>
        <v/>
      </c>
      <c r="AO262" s="3" t="e">
        <f t="shared" si="157"/>
        <v>#N/A</v>
      </c>
      <c r="AP262" s="4" t="str">
        <f t="shared" si="158"/>
        <v xml:space="preserve"> </v>
      </c>
      <c r="AQ262" s="387"/>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9"/>
      <c r="CB262" s="221"/>
    </row>
    <row r="263" spans="1:110" s="1" customFormat="1" ht="13.5" customHeight="1">
      <c r="A263" s="395">
        <v>246</v>
      </c>
      <c r="B263" s="52"/>
      <c r="C263" s="52"/>
      <c r="D263" s="52"/>
      <c r="E263" s="52"/>
      <c r="F263" s="52"/>
      <c r="G263" s="389"/>
      <c r="H263" s="52"/>
      <c r="I263" s="52"/>
      <c r="J263" s="53"/>
      <c r="K263" s="52"/>
      <c r="L263" s="51"/>
      <c r="M263" s="52"/>
      <c r="N263" s="53"/>
      <c r="O263" s="53"/>
      <c r="P263" s="31" t="str">
        <f t="shared" si="136"/>
        <v/>
      </c>
      <c r="Q263" s="31" t="str">
        <f t="shared" si="137"/>
        <v/>
      </c>
      <c r="R263" s="32" t="str">
        <f t="shared" si="138"/>
        <v/>
      </c>
      <c r="S263" s="396" t="str">
        <f t="shared" si="139"/>
        <v/>
      </c>
      <c r="T263" s="33" t="str">
        <f t="shared" si="140"/>
        <v/>
      </c>
      <c r="U263" s="33" t="str">
        <f t="shared" si="141"/>
        <v/>
      </c>
      <c r="V263" s="33" t="str">
        <f t="shared" si="142"/>
        <v/>
      </c>
      <c r="W263" s="51"/>
      <c r="X263" s="331"/>
      <c r="Y263" s="473"/>
      <c r="Z263" s="384"/>
      <c r="AA263" s="385"/>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86"/>
      <c r="AM263" s="3" t="str">
        <f t="shared" si="155"/>
        <v/>
      </c>
      <c r="AN263" s="3" t="str">
        <f t="shared" si="156"/>
        <v/>
      </c>
      <c r="AO263" s="3" t="e">
        <f t="shared" si="157"/>
        <v>#N/A</v>
      </c>
      <c r="AP263" s="4" t="str">
        <f t="shared" si="158"/>
        <v xml:space="preserve"> </v>
      </c>
      <c r="AQ263" s="387"/>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9"/>
      <c r="CB263" s="221"/>
    </row>
    <row r="264" spans="1:110" s="1" customFormat="1" ht="13.5" customHeight="1">
      <c r="A264" s="395">
        <v>247</v>
      </c>
      <c r="B264" s="52"/>
      <c r="C264" s="52"/>
      <c r="D264" s="52"/>
      <c r="E264" s="52"/>
      <c r="F264" s="52"/>
      <c r="G264" s="389"/>
      <c r="H264" s="52"/>
      <c r="I264" s="52"/>
      <c r="J264" s="53"/>
      <c r="K264" s="52"/>
      <c r="L264" s="51"/>
      <c r="M264" s="52"/>
      <c r="N264" s="53"/>
      <c r="O264" s="53"/>
      <c r="P264" s="31" t="str">
        <f t="shared" si="136"/>
        <v/>
      </c>
      <c r="Q264" s="31" t="str">
        <f t="shared" si="137"/>
        <v/>
      </c>
      <c r="R264" s="32" t="str">
        <f t="shared" si="138"/>
        <v/>
      </c>
      <c r="S264" s="396" t="str">
        <f t="shared" si="139"/>
        <v/>
      </c>
      <c r="T264" s="33" t="str">
        <f t="shared" si="140"/>
        <v/>
      </c>
      <c r="U264" s="33" t="str">
        <f t="shared" si="141"/>
        <v/>
      </c>
      <c r="V264" s="33" t="str">
        <f t="shared" si="142"/>
        <v/>
      </c>
      <c r="W264" s="51"/>
      <c r="X264" s="331"/>
      <c r="Y264" s="473"/>
      <c r="Z264" s="384"/>
      <c r="AA264" s="385"/>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86"/>
      <c r="AM264" s="3" t="str">
        <f t="shared" si="155"/>
        <v/>
      </c>
      <c r="AN264" s="3" t="str">
        <f t="shared" si="156"/>
        <v/>
      </c>
      <c r="AO264" s="3" t="e">
        <f t="shared" si="157"/>
        <v>#N/A</v>
      </c>
      <c r="AP264" s="4" t="str">
        <f t="shared" si="158"/>
        <v xml:space="preserve"> </v>
      </c>
      <c r="AQ264" s="387"/>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9"/>
      <c r="CB264" s="221"/>
    </row>
    <row r="265" spans="1:110" s="1" customFormat="1" ht="13.5" customHeight="1">
      <c r="A265" s="395">
        <v>248</v>
      </c>
      <c r="B265" s="52"/>
      <c r="C265" s="52"/>
      <c r="D265" s="52"/>
      <c r="E265" s="52"/>
      <c r="F265" s="52"/>
      <c r="G265" s="389"/>
      <c r="H265" s="52"/>
      <c r="I265" s="52"/>
      <c r="J265" s="53"/>
      <c r="K265" s="52"/>
      <c r="L265" s="51"/>
      <c r="M265" s="52"/>
      <c r="N265" s="53"/>
      <c r="O265" s="53"/>
      <c r="P265" s="31" t="str">
        <f t="shared" si="136"/>
        <v/>
      </c>
      <c r="Q265" s="31" t="str">
        <f t="shared" si="137"/>
        <v/>
      </c>
      <c r="R265" s="32" t="str">
        <f t="shared" si="138"/>
        <v/>
      </c>
      <c r="S265" s="396" t="str">
        <f t="shared" si="139"/>
        <v/>
      </c>
      <c r="T265" s="33" t="str">
        <f t="shared" si="140"/>
        <v/>
      </c>
      <c r="U265" s="33" t="str">
        <f t="shared" si="141"/>
        <v/>
      </c>
      <c r="V265" s="33" t="str">
        <f t="shared" si="142"/>
        <v/>
      </c>
      <c r="W265" s="51"/>
      <c r="X265" s="331"/>
      <c r="Y265" s="473"/>
      <c r="Z265" s="384"/>
      <c r="AA265" s="385"/>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86"/>
      <c r="AM265" s="3" t="str">
        <f t="shared" si="155"/>
        <v/>
      </c>
      <c r="AN265" s="3" t="str">
        <f t="shared" si="156"/>
        <v/>
      </c>
      <c r="AO265" s="3" t="e">
        <f t="shared" si="157"/>
        <v>#N/A</v>
      </c>
      <c r="AP265" s="4" t="str">
        <f t="shared" si="158"/>
        <v xml:space="preserve"> </v>
      </c>
      <c r="AQ265" s="387"/>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9"/>
      <c r="CB265" s="221"/>
    </row>
    <row r="266" spans="1:110" s="1" customFormat="1" ht="13.5" customHeight="1">
      <c r="A266" s="395">
        <v>249</v>
      </c>
      <c r="B266" s="52"/>
      <c r="C266" s="52"/>
      <c r="D266" s="52"/>
      <c r="E266" s="52"/>
      <c r="F266" s="52"/>
      <c r="G266" s="389"/>
      <c r="H266" s="52"/>
      <c r="I266" s="52"/>
      <c r="J266" s="53"/>
      <c r="K266" s="52"/>
      <c r="L266" s="51"/>
      <c r="M266" s="52"/>
      <c r="N266" s="53"/>
      <c r="O266" s="53"/>
      <c r="P266" s="31" t="str">
        <f t="shared" si="136"/>
        <v/>
      </c>
      <c r="Q266" s="31" t="str">
        <f t="shared" si="137"/>
        <v/>
      </c>
      <c r="R266" s="32" t="str">
        <f t="shared" si="138"/>
        <v/>
      </c>
      <c r="S266" s="396" t="str">
        <f t="shared" si="139"/>
        <v/>
      </c>
      <c r="T266" s="33" t="str">
        <f t="shared" si="140"/>
        <v/>
      </c>
      <c r="U266" s="33" t="str">
        <f t="shared" si="141"/>
        <v/>
      </c>
      <c r="V266" s="33" t="str">
        <f t="shared" si="142"/>
        <v/>
      </c>
      <c r="W266" s="51"/>
      <c r="X266" s="331"/>
      <c r="Y266" s="473"/>
      <c r="Z266" s="384"/>
      <c r="AA266" s="385"/>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86"/>
      <c r="AM266" s="3" t="str">
        <f t="shared" si="155"/>
        <v/>
      </c>
      <c r="AN266" s="3" t="str">
        <f t="shared" si="156"/>
        <v/>
      </c>
      <c r="AO266" s="3" t="e">
        <f t="shared" si="157"/>
        <v>#N/A</v>
      </c>
      <c r="AP266" s="4" t="str">
        <f t="shared" si="158"/>
        <v xml:space="preserve"> </v>
      </c>
      <c r="AQ266" s="387"/>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9"/>
      <c r="CB266" s="221"/>
    </row>
    <row r="267" spans="1:110" s="1" customFormat="1" ht="13.5" customHeight="1" thickBot="1">
      <c r="A267" s="395">
        <v>250</v>
      </c>
      <c r="B267" s="52"/>
      <c r="C267" s="52"/>
      <c r="D267" s="52"/>
      <c r="E267" s="52"/>
      <c r="F267" s="52"/>
      <c r="G267" s="389"/>
      <c r="H267" s="52"/>
      <c r="I267" s="52"/>
      <c r="J267" s="53"/>
      <c r="K267" s="52"/>
      <c r="L267" s="51"/>
      <c r="M267" s="52"/>
      <c r="N267" s="53"/>
      <c r="O267" s="53"/>
      <c r="P267" s="31" t="str">
        <f t="shared" si="136"/>
        <v/>
      </c>
      <c r="Q267" s="31" t="str">
        <f t="shared" si="137"/>
        <v/>
      </c>
      <c r="R267" s="32" t="str">
        <f t="shared" si="138"/>
        <v/>
      </c>
      <c r="S267" s="396" t="str">
        <f t="shared" si="139"/>
        <v/>
      </c>
      <c r="T267" s="33" t="str">
        <f t="shared" si="140"/>
        <v/>
      </c>
      <c r="U267" s="33" t="str">
        <f t="shared" si="141"/>
        <v/>
      </c>
      <c r="V267" s="33" t="str">
        <f t="shared" si="142"/>
        <v/>
      </c>
      <c r="W267" s="51"/>
      <c r="X267" s="331"/>
      <c r="Y267" s="473"/>
      <c r="Z267" s="384"/>
      <c r="AA267" s="385"/>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86"/>
      <c r="AM267" s="3" t="str">
        <f t="shared" si="155"/>
        <v/>
      </c>
      <c r="AN267" s="3" t="str">
        <f t="shared" si="156"/>
        <v/>
      </c>
      <c r="AO267" s="3" t="e">
        <f t="shared" si="157"/>
        <v>#N/A</v>
      </c>
      <c r="AP267" s="4" t="str">
        <f t="shared" si="158"/>
        <v xml:space="preserve"> </v>
      </c>
      <c r="AQ267" s="387"/>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9"/>
      <c r="CB267" s="221"/>
    </row>
    <row r="268" spans="1:110">
      <c r="A268" s="50"/>
      <c r="T268" s="7"/>
      <c r="U268" s="7"/>
      <c r="V268" s="7"/>
      <c r="W268" s="7"/>
      <c r="X268" s="7"/>
      <c r="BM268" s="1"/>
      <c r="BN268" s="1"/>
      <c r="BO268" s="1"/>
      <c r="BP268" s="1"/>
      <c r="BQ268" s="1"/>
      <c r="BR268" s="269"/>
      <c r="BT268" s="1"/>
      <c r="BU268" s="1"/>
      <c r="BV268" s="1"/>
      <c r="BW268" s="1"/>
      <c r="BX268" s="1"/>
      <c r="BY268" s="1"/>
      <c r="CB268" s="57"/>
      <c r="DE268" s="79"/>
      <c r="DF268" s="79"/>
    </row>
    <row r="269" spans="1:110">
      <c r="C269" s="88"/>
      <c r="M269" s="1"/>
      <c r="N269" s="1"/>
      <c r="O269" s="1"/>
      <c r="BM269" s="1"/>
      <c r="BN269" s="1"/>
      <c r="BO269" s="1"/>
      <c r="BP269" s="1"/>
      <c r="BQ269" s="1"/>
      <c r="BR269" s="269"/>
      <c r="BT269" s="1"/>
      <c r="BU269" s="1"/>
      <c r="BV269" s="1"/>
      <c r="CB269" s="57"/>
    </row>
    <row r="270" spans="1:110">
      <c r="M270" s="1"/>
      <c r="N270" s="1"/>
      <c r="O270" s="1"/>
      <c r="BM270" s="1"/>
      <c r="BN270" s="1"/>
      <c r="BO270" s="1"/>
      <c r="BP270" s="1"/>
      <c r="BQ270" s="1"/>
      <c r="BR270" s="269"/>
      <c r="CB270" s="57"/>
    </row>
    <row r="271" spans="1:110">
      <c r="M271" s="1"/>
      <c r="N271" s="1"/>
      <c r="O271" s="1"/>
      <c r="BM271" s="1"/>
      <c r="BN271" s="1"/>
      <c r="BO271" s="1"/>
      <c r="BP271" s="1"/>
      <c r="BQ271" s="1"/>
      <c r="BR271" s="269"/>
      <c r="CB271" s="57"/>
    </row>
    <row r="272" spans="1:110">
      <c r="M272" s="1"/>
      <c r="N272" s="1"/>
      <c r="O272" s="1"/>
      <c r="BM272" s="1"/>
      <c r="BN272" s="1"/>
      <c r="BO272" s="1"/>
      <c r="BP272" s="1"/>
      <c r="BQ272" s="1"/>
      <c r="BR272" s="269"/>
      <c r="CB272" s="57"/>
    </row>
    <row r="273" spans="12:80">
      <c r="M273" s="1"/>
      <c r="N273" s="1"/>
      <c r="O273" s="1"/>
      <c r="BM273" s="1"/>
      <c r="BN273" s="1"/>
      <c r="BO273" s="1"/>
      <c r="BP273" s="1"/>
      <c r="BQ273" s="1"/>
      <c r="BR273" s="269"/>
      <c r="CB273" s="57"/>
    </row>
    <row r="274" spans="12:80">
      <c r="M274" s="1"/>
      <c r="N274" s="1"/>
      <c r="O274" s="1"/>
      <c r="BM274" s="1"/>
      <c r="BN274" s="1"/>
      <c r="BO274" s="1"/>
      <c r="BP274" s="1"/>
      <c r="BQ274" s="1"/>
      <c r="BR274" s="269"/>
      <c r="CB274" s="57"/>
    </row>
    <row r="275" spans="12:80">
      <c r="M275" s="1"/>
      <c r="N275" s="1"/>
      <c r="O275" s="1"/>
      <c r="BM275" s="1"/>
      <c r="BN275" s="1"/>
      <c r="BO275" s="1"/>
      <c r="BP275" s="1"/>
      <c r="BQ275" s="1"/>
      <c r="BR275" s="269"/>
      <c r="CB275" s="57"/>
    </row>
    <row r="276" spans="12:80">
      <c r="M276" s="1"/>
      <c r="N276" s="1"/>
      <c r="O276" s="1"/>
      <c r="BO276" s="1"/>
      <c r="BP276" s="1"/>
      <c r="BQ276" s="1"/>
      <c r="BR276" s="269"/>
      <c r="CB276" s="57"/>
    </row>
    <row r="277" spans="12:80">
      <c r="M277" s="1"/>
      <c r="N277" s="1"/>
      <c r="O277" s="1"/>
      <c r="BO277" s="1"/>
      <c r="BP277" s="1"/>
      <c r="BQ277" s="1"/>
      <c r="BR277" s="269"/>
      <c r="CB277" s="57"/>
    </row>
    <row r="278" spans="12:80">
      <c r="M278" s="1"/>
      <c r="N278" s="1"/>
      <c r="O278" s="1"/>
      <c r="BO278" s="1"/>
      <c r="BP278" s="1"/>
      <c r="BQ278" s="1"/>
      <c r="BR278" s="269"/>
      <c r="CB278" s="57"/>
    </row>
    <row r="279" spans="12:80">
      <c r="L279" s="1"/>
      <c r="M279" s="1"/>
      <c r="N279" s="1"/>
      <c r="O279" s="1"/>
      <c r="BO279" s="1"/>
      <c r="BP279" s="1"/>
      <c r="BQ279" s="1"/>
      <c r="BR279" s="269"/>
      <c r="CB279" s="57"/>
    </row>
    <row r="280" spans="12:80">
      <c r="L280" s="1"/>
      <c r="M280" s="1"/>
      <c r="N280" s="1"/>
      <c r="O280" s="1"/>
      <c r="BR280" s="269"/>
      <c r="CB280" s="57"/>
    </row>
    <row r="281" spans="12:80">
      <c r="L281" s="1"/>
      <c r="M281" s="1"/>
      <c r="N281" s="1"/>
      <c r="O281" s="1"/>
      <c r="BR281" s="269"/>
      <c r="CB281" s="57"/>
    </row>
    <row r="282" spans="12:80">
      <c r="L282" s="1"/>
      <c r="M282" s="1"/>
      <c r="N282" s="1"/>
      <c r="O282" s="1"/>
      <c r="BR282" s="269"/>
      <c r="CB282" s="57"/>
    </row>
    <row r="283" spans="12:80">
      <c r="L283" s="1"/>
      <c r="M283" s="1"/>
      <c r="N283" s="1"/>
      <c r="O283" s="1"/>
      <c r="BR283" s="269"/>
      <c r="CB283" s="57"/>
    </row>
    <row r="284" spans="12:80">
      <c r="BR284" s="269"/>
      <c r="CB284" s="57"/>
    </row>
    <row r="285" spans="12:80">
      <c r="BR285" s="269"/>
      <c r="CB285" s="57"/>
    </row>
    <row r="286" spans="12:80">
      <c r="BR286" s="269"/>
      <c r="CB286" s="57"/>
    </row>
    <row r="287" spans="12:80">
      <c r="BR287" s="269"/>
      <c r="CB287" s="57"/>
    </row>
    <row r="288" spans="12:80">
      <c r="BR288" s="269"/>
      <c r="CB288" s="57"/>
    </row>
    <row r="289" spans="12:80">
      <c r="BR289" s="269"/>
      <c r="CB289" s="57"/>
    </row>
    <row r="290" spans="12:80">
      <c r="BR290" s="269"/>
      <c r="CB290" s="57"/>
    </row>
    <row r="291" spans="12:80">
      <c r="BR291" s="269"/>
      <c r="CB291" s="57"/>
    </row>
    <row r="292" spans="12:80">
      <c r="BR292" s="269"/>
      <c r="CB292" s="57"/>
    </row>
    <row r="293" spans="12:80">
      <c r="BR293" s="269"/>
      <c r="CB293" s="57"/>
    </row>
    <row r="294" spans="12:80">
      <c r="BR294" s="269"/>
      <c r="CB294" s="57"/>
    </row>
    <row r="295" spans="12:80">
      <c r="BR295" s="269"/>
      <c r="CB295" s="57"/>
    </row>
    <row r="296" spans="12:80">
      <c r="BR296" s="269"/>
    </row>
    <row r="297" spans="12:80">
      <c r="BR297" s="269"/>
    </row>
    <row r="298" spans="12:80">
      <c r="BR298" s="269"/>
    </row>
    <row r="299" spans="12:80">
      <c r="BR299" s="269"/>
    </row>
    <row r="300" spans="12:80">
      <c r="BR300" s="269"/>
    </row>
    <row r="301" spans="12:80">
      <c r="BR301" s="269"/>
    </row>
    <row r="302" spans="12:80">
      <c r="L302" s="1"/>
      <c r="M302" s="1"/>
      <c r="N302" s="1"/>
      <c r="O302" s="1"/>
      <c r="BR302" s="269"/>
    </row>
    <row r="303" spans="12:80">
      <c r="L303" s="1"/>
      <c r="M303" s="1"/>
      <c r="N303" s="1"/>
      <c r="O303" s="1"/>
      <c r="BR303" s="269"/>
    </row>
    <row r="304" spans="12:80">
      <c r="L304" s="1"/>
      <c r="M304" s="1"/>
      <c r="N304" s="1"/>
      <c r="O304" s="1"/>
      <c r="BR304" s="269"/>
    </row>
    <row r="305" spans="12:70">
      <c r="L305" s="1"/>
      <c r="M305" s="1"/>
      <c r="N305" s="1"/>
      <c r="O305" s="1"/>
      <c r="BR305" s="269"/>
    </row>
    <row r="306" spans="12:70">
      <c r="L306" s="1"/>
      <c r="M306" s="1"/>
      <c r="N306" s="1"/>
      <c r="O306" s="1"/>
      <c r="BR306" s="269"/>
    </row>
    <row r="307" spans="12:70">
      <c r="L307" s="1"/>
      <c r="M307" s="1"/>
      <c r="N307" s="1"/>
      <c r="O307" s="1"/>
      <c r="BR307" s="269"/>
    </row>
    <row r="308" spans="12:70">
      <c r="L308" s="1"/>
      <c r="M308" s="1"/>
      <c r="N308" s="1"/>
      <c r="O308" s="1"/>
      <c r="BR308" s="269"/>
    </row>
    <row r="309" spans="12:70">
      <c r="L309" s="1"/>
      <c r="M309" s="1"/>
      <c r="N309" s="1"/>
      <c r="O309" s="1"/>
      <c r="BR309" s="269"/>
    </row>
    <row r="310" spans="12:70">
      <c r="L310" s="1"/>
      <c r="M310" s="1"/>
      <c r="N310" s="1"/>
      <c r="O310" s="1"/>
      <c r="BR310" s="269"/>
    </row>
    <row r="311" spans="12:70">
      <c r="L311" s="1"/>
      <c r="M311" s="1"/>
      <c r="N311" s="1"/>
      <c r="O311" s="1"/>
      <c r="BR311" s="269"/>
    </row>
    <row r="312" spans="12:70">
      <c r="L312" s="1"/>
      <c r="M312" s="1"/>
      <c r="N312" s="1"/>
      <c r="O312" s="1"/>
      <c r="BR312" s="269"/>
    </row>
    <row r="313" spans="12:70">
      <c r="L313" s="1"/>
      <c r="M313" s="1"/>
      <c r="N313" s="1"/>
      <c r="O313" s="1"/>
      <c r="BR313" s="269"/>
    </row>
    <row r="314" spans="12:70">
      <c r="L314" s="1"/>
      <c r="M314" s="1"/>
      <c r="N314" s="1"/>
      <c r="O314" s="1"/>
      <c r="BR314" s="269"/>
    </row>
    <row r="315" spans="12:70">
      <c r="L315" s="1"/>
      <c r="M315" s="1"/>
      <c r="N315" s="1"/>
      <c r="O315" s="1"/>
      <c r="BR315" s="269"/>
    </row>
    <row r="316" spans="12:70">
      <c r="L316" s="1"/>
      <c r="M316" s="1"/>
      <c r="N316" s="1"/>
      <c r="O316" s="1"/>
      <c r="BR316" s="269"/>
    </row>
    <row r="317" spans="12:70">
      <c r="L317" s="1"/>
      <c r="M317" s="1"/>
      <c r="N317" s="1"/>
      <c r="O317" s="1"/>
      <c r="BR317" s="269"/>
    </row>
    <row r="318" spans="12:70">
      <c r="L318" s="1"/>
      <c r="M318" s="1"/>
      <c r="N318" s="1"/>
      <c r="O318" s="1"/>
      <c r="BR318" s="269"/>
    </row>
    <row r="319" spans="12:70">
      <c r="L319" s="1"/>
      <c r="M319" s="1"/>
      <c r="N319" s="1"/>
      <c r="O319" s="1"/>
      <c r="BR319" s="269"/>
    </row>
    <row r="320" spans="12:70">
      <c r="L320" s="1"/>
      <c r="M320" s="1"/>
      <c r="N320" s="1"/>
      <c r="O320" s="1"/>
      <c r="BR320" s="269"/>
    </row>
    <row r="321" spans="12:70">
      <c r="L321" s="1"/>
      <c r="M321" s="1"/>
      <c r="N321" s="1"/>
      <c r="O321" s="1"/>
      <c r="BR321" s="269"/>
    </row>
    <row r="322" spans="12:70">
      <c r="L322" s="1"/>
      <c r="M322" s="1"/>
      <c r="N322" s="1"/>
      <c r="O322" s="1"/>
      <c r="BR322" s="269"/>
    </row>
    <row r="323" spans="12:70">
      <c r="L323" s="1"/>
      <c r="M323" s="1"/>
      <c r="N323" s="1"/>
      <c r="O323" s="1"/>
      <c r="BR323" s="269"/>
    </row>
    <row r="324" spans="12:70">
      <c r="L324" s="1"/>
      <c r="M324" s="1"/>
      <c r="N324" s="1"/>
      <c r="O324" s="1"/>
      <c r="BR324" s="269"/>
    </row>
    <row r="325" spans="12:70">
      <c r="L325" s="1"/>
      <c r="M325" s="1"/>
      <c r="N325" s="1"/>
      <c r="O325" s="1"/>
      <c r="BR325" s="269"/>
    </row>
    <row r="326" spans="12:70">
      <c r="L326" s="1"/>
      <c r="M326" s="1"/>
      <c r="N326" s="1"/>
      <c r="O326" s="1"/>
      <c r="BR326" s="269"/>
    </row>
    <row r="327" spans="12:70">
      <c r="L327" s="1"/>
      <c r="M327" s="1"/>
      <c r="N327" s="1"/>
      <c r="O327" s="1"/>
      <c r="BR327" s="269"/>
    </row>
    <row r="328" spans="12:70">
      <c r="L328" s="1"/>
      <c r="M328" s="1"/>
      <c r="N328" s="1"/>
      <c r="O328" s="1"/>
      <c r="BR328" s="269"/>
    </row>
    <row r="329" spans="12:70">
      <c r="L329" s="1"/>
      <c r="M329" s="1"/>
      <c r="N329" s="1"/>
      <c r="O329" s="1"/>
      <c r="BR329" s="269"/>
    </row>
    <row r="330" spans="12:70">
      <c r="L330" s="1"/>
      <c r="M330" s="1"/>
      <c r="N330" s="1"/>
      <c r="O330" s="1"/>
      <c r="BR330" s="269"/>
    </row>
    <row r="331" spans="12:70">
      <c r="L331" s="1"/>
      <c r="M331" s="1"/>
      <c r="N331" s="1"/>
      <c r="O331" s="1"/>
      <c r="BR331" s="269"/>
    </row>
    <row r="332" spans="12:70">
      <c r="L332" s="1"/>
      <c r="M332" s="1"/>
      <c r="N332" s="1"/>
      <c r="O332" s="1"/>
      <c r="BR332" s="269"/>
    </row>
    <row r="333" spans="12:70">
      <c r="L333" s="1"/>
      <c r="M333" s="1"/>
      <c r="N333" s="1"/>
      <c r="O333" s="1"/>
      <c r="BR333" s="269"/>
    </row>
    <row r="334" spans="12:70">
      <c r="L334" s="1"/>
      <c r="M334" s="1"/>
      <c r="N334" s="1"/>
      <c r="O334" s="1"/>
      <c r="BR334" s="269"/>
    </row>
    <row r="335" spans="12:70">
      <c r="L335" s="1"/>
      <c r="M335" s="1"/>
      <c r="N335" s="1"/>
      <c r="O335" s="1"/>
      <c r="BR335" s="269"/>
    </row>
    <row r="336" spans="12:70">
      <c r="L336" s="1"/>
      <c r="M336" s="1"/>
      <c r="N336" s="1"/>
      <c r="O336" s="1"/>
      <c r="BR336" s="269"/>
    </row>
    <row r="337" spans="12:70">
      <c r="L337" s="1"/>
      <c r="M337" s="1"/>
      <c r="N337" s="1"/>
      <c r="O337" s="1"/>
      <c r="BR337" s="269"/>
    </row>
    <row r="338" spans="12:70">
      <c r="L338" s="1"/>
      <c r="M338" s="1"/>
      <c r="N338" s="1"/>
      <c r="O338" s="1"/>
      <c r="BR338" s="269"/>
    </row>
    <row r="339" spans="12:70">
      <c r="L339" s="1"/>
      <c r="M339" s="1"/>
      <c r="N339" s="1"/>
      <c r="O339" s="1"/>
      <c r="BR339" s="269"/>
    </row>
    <row r="340" spans="12:70">
      <c r="L340" s="1"/>
      <c r="M340" s="1"/>
      <c r="N340" s="1"/>
      <c r="O340" s="1"/>
      <c r="BR340" s="269"/>
    </row>
    <row r="341" spans="12:70">
      <c r="L341" s="1"/>
      <c r="M341" s="1"/>
      <c r="N341" s="1"/>
      <c r="O341" s="1"/>
      <c r="BR341" s="269"/>
    </row>
    <row r="342" spans="12:70">
      <c r="L342" s="1"/>
      <c r="M342" s="1"/>
      <c r="N342" s="1"/>
      <c r="O342" s="1"/>
      <c r="BR342" s="269"/>
    </row>
    <row r="343" spans="12:70">
      <c r="L343" s="1"/>
      <c r="M343" s="1"/>
      <c r="N343" s="1"/>
      <c r="O343" s="1"/>
      <c r="BR343" s="269"/>
    </row>
    <row r="344" spans="12:70">
      <c r="L344" s="1"/>
      <c r="M344" s="1"/>
      <c r="N344" s="1"/>
      <c r="O344" s="1"/>
      <c r="BR344" s="269"/>
    </row>
    <row r="345" spans="12:70">
      <c r="L345" s="1"/>
      <c r="M345" s="1"/>
      <c r="N345" s="1"/>
      <c r="O345" s="1"/>
      <c r="BR345" s="269"/>
    </row>
    <row r="346" spans="12:70">
      <c r="L346" s="1"/>
      <c r="M346" s="1"/>
      <c r="N346" s="1"/>
      <c r="O346" s="1"/>
      <c r="BR346" s="269"/>
    </row>
    <row r="347" spans="12:70">
      <c r="L347" s="1"/>
      <c r="M347" s="1"/>
      <c r="N347" s="1"/>
      <c r="O347" s="1"/>
      <c r="BR347" s="269"/>
    </row>
    <row r="348" spans="12:70">
      <c r="L348" s="1"/>
      <c r="M348" s="1"/>
      <c r="N348" s="1"/>
      <c r="O348" s="1"/>
      <c r="BR348" s="269"/>
    </row>
    <row r="349" spans="12:70">
      <c r="L349" s="1"/>
      <c r="M349" s="1"/>
      <c r="N349" s="1"/>
      <c r="O349" s="1"/>
      <c r="BR349" s="269"/>
    </row>
    <row r="350" spans="12:70">
      <c r="L350" s="1"/>
      <c r="M350" s="1"/>
      <c r="N350" s="1"/>
      <c r="O350" s="1"/>
      <c r="BR350" s="269"/>
    </row>
    <row r="351" spans="12:70">
      <c r="L351" s="1"/>
      <c r="M351" s="1"/>
      <c r="N351" s="1"/>
      <c r="O351" s="1"/>
      <c r="BR351" s="269"/>
    </row>
    <row r="352" spans="12:70">
      <c r="BR352" s="269"/>
    </row>
    <row r="353" spans="70:70">
      <c r="BR353" s="269"/>
    </row>
    <row r="354" spans="70:70">
      <c r="BR354" s="269"/>
    </row>
    <row r="355" spans="70:70">
      <c r="BR355" s="269"/>
    </row>
    <row r="356" spans="70:70">
      <c r="BR356" s="269"/>
    </row>
    <row r="357" spans="70:70">
      <c r="BR357" s="269"/>
    </row>
    <row r="358" spans="70:70">
      <c r="BR358" s="269"/>
    </row>
    <row r="359" spans="70:70">
      <c r="BR359" s="269"/>
    </row>
    <row r="360" spans="70:70">
      <c r="BR360" s="269"/>
    </row>
    <row r="361" spans="70:70">
      <c r="BR361" s="269"/>
    </row>
    <row r="362" spans="70:70">
      <c r="BR362" s="269"/>
    </row>
    <row r="363" spans="70:70">
      <c r="BR363" s="269"/>
    </row>
    <row r="364" spans="70:70">
      <c r="BR364" s="269"/>
    </row>
    <row r="365" spans="70:70">
      <c r="BR365" s="269"/>
    </row>
    <row r="366" spans="70:70">
      <c r="BR366" s="269"/>
    </row>
    <row r="367" spans="70:70">
      <c r="BR367" s="269"/>
    </row>
    <row r="368" spans="70:70">
      <c r="BR368" s="269"/>
    </row>
    <row r="369" spans="70:70">
      <c r="BR369" s="269"/>
    </row>
    <row r="370" spans="70:70">
      <c r="BR370" s="269"/>
    </row>
    <row r="371" spans="70:70">
      <c r="BR371" s="269"/>
    </row>
    <row r="372" spans="70:70">
      <c r="BR372" s="269"/>
    </row>
    <row r="373" spans="70:70">
      <c r="BR373" s="269"/>
    </row>
    <row r="374" spans="70:70">
      <c r="BR374" s="269"/>
    </row>
    <row r="375" spans="70:70">
      <c r="BR375" s="269"/>
    </row>
    <row r="376" spans="70:70">
      <c r="BR376" s="269"/>
    </row>
    <row r="377" spans="70:70">
      <c r="BR377" s="269"/>
    </row>
    <row r="378" spans="70:70">
      <c r="BR378" s="269"/>
    </row>
    <row r="379" spans="70:70">
      <c r="BR379" s="269"/>
    </row>
    <row r="380" spans="70:70">
      <c r="BR380" s="269"/>
    </row>
    <row r="381" spans="70:70">
      <c r="BR381" s="269"/>
    </row>
    <row r="382" spans="70:70">
      <c r="BR382" s="269"/>
    </row>
    <row r="383" spans="70:70">
      <c r="BR383" s="269"/>
    </row>
    <row r="384" spans="70:70">
      <c r="BR384" s="269"/>
    </row>
    <row r="385" spans="70:70">
      <c r="BR385" s="269"/>
    </row>
    <row r="386" spans="70:70">
      <c r="BR386" s="269"/>
    </row>
    <row r="387" spans="70:70">
      <c r="BR387" s="269"/>
    </row>
    <row r="388" spans="70:70">
      <c r="BR388" s="269"/>
    </row>
    <row r="389" spans="70:70">
      <c r="BR389" s="269"/>
    </row>
    <row r="390" spans="70:70">
      <c r="BR390" s="269"/>
    </row>
    <row r="391" spans="70:70">
      <c r="BR391" s="269"/>
    </row>
    <row r="392" spans="70:70">
      <c r="BR392" s="269"/>
    </row>
    <row r="393" spans="70:70">
      <c r="BR393" s="269"/>
    </row>
    <row r="394" spans="70:70">
      <c r="BR394" s="269"/>
    </row>
    <row r="395" spans="70:70">
      <c r="BR395" s="269"/>
    </row>
    <row r="396" spans="70:70">
      <c r="BR396" s="269"/>
    </row>
    <row r="397" spans="70:70">
      <c r="BR397" s="269"/>
    </row>
    <row r="398" spans="70:70">
      <c r="BR398" s="269"/>
    </row>
    <row r="399" spans="70:70">
      <c r="BR399" s="269"/>
    </row>
    <row r="400" spans="70:70">
      <c r="BR400" s="269"/>
    </row>
    <row r="401" spans="70:70">
      <c r="BR401" s="269"/>
    </row>
    <row r="402" spans="70:70">
      <c r="BR402" s="269"/>
    </row>
    <row r="403" spans="70:70">
      <c r="BR403" s="269"/>
    </row>
    <row r="404" spans="70:70">
      <c r="BR404" s="269"/>
    </row>
    <row r="405" spans="70:70">
      <c r="BR405" s="269"/>
    </row>
    <row r="406" spans="70:70">
      <c r="BR406" s="269"/>
    </row>
    <row r="407" spans="70:70">
      <c r="BR407" s="269"/>
    </row>
    <row r="408" spans="70:70">
      <c r="BR408" s="269"/>
    </row>
    <row r="409" spans="70:70">
      <c r="BR409" s="269"/>
    </row>
    <row r="410" spans="70:70">
      <c r="BR410" s="269"/>
    </row>
    <row r="411" spans="70:70">
      <c r="BR411" s="269"/>
    </row>
    <row r="412" spans="70:70">
      <c r="BR412" s="269"/>
    </row>
    <row r="413" spans="70:70">
      <c r="BR413" s="269"/>
    </row>
    <row r="414" spans="70:70">
      <c r="BR414" s="269"/>
    </row>
    <row r="415" spans="70:70">
      <c r="BR415" s="269"/>
    </row>
    <row r="416" spans="70:70">
      <c r="BR416" s="269"/>
    </row>
    <row r="417" spans="70:70">
      <c r="BR417" s="269"/>
    </row>
    <row r="418" spans="70:70">
      <c r="BR418" s="269"/>
    </row>
    <row r="419" spans="70:70">
      <c r="BR419" s="269"/>
    </row>
    <row r="420" spans="70:70">
      <c r="BR420" s="269"/>
    </row>
    <row r="421" spans="70:70">
      <c r="BR421" s="269"/>
    </row>
    <row r="422" spans="70:70">
      <c r="BR422" s="269"/>
    </row>
    <row r="423" spans="70:70">
      <c r="BR423" s="269"/>
    </row>
    <row r="424" spans="70:70">
      <c r="BR424" s="269"/>
    </row>
    <row r="425" spans="70:70">
      <c r="BR425" s="269"/>
    </row>
    <row r="426" spans="70:70">
      <c r="BR426" s="269"/>
    </row>
    <row r="427" spans="70:70">
      <c r="BR427" s="269"/>
    </row>
    <row r="428" spans="70:70">
      <c r="BR428" s="269"/>
    </row>
    <row r="429" spans="70:70">
      <c r="BR429" s="269"/>
    </row>
    <row r="430" spans="70:70">
      <c r="BR430" s="269"/>
    </row>
    <row r="431" spans="70:70">
      <c r="BR431" s="269"/>
    </row>
    <row r="432" spans="70:70">
      <c r="BR432" s="269"/>
    </row>
    <row r="433" spans="70:70">
      <c r="BR433" s="269"/>
    </row>
    <row r="434" spans="70:70">
      <c r="BR434" s="269"/>
    </row>
    <row r="435" spans="70:70">
      <c r="BR435" s="269"/>
    </row>
    <row r="436" spans="70:70">
      <c r="BR436" s="269"/>
    </row>
    <row r="437" spans="70:70">
      <c r="BR437" s="269"/>
    </row>
    <row r="438" spans="70:70">
      <c r="BR438" s="269"/>
    </row>
    <row r="439" spans="70:70">
      <c r="BR439" s="269"/>
    </row>
    <row r="440" spans="70:70">
      <c r="BR440" s="269"/>
    </row>
    <row r="441" spans="70:70">
      <c r="BR441" s="269"/>
    </row>
    <row r="442" spans="70:70">
      <c r="BR442" s="269"/>
    </row>
    <row r="443" spans="70:70">
      <c r="BR443" s="269"/>
    </row>
    <row r="444" spans="70:70">
      <c r="BR444" s="269"/>
    </row>
    <row r="445" spans="70:70">
      <c r="BR445" s="269"/>
    </row>
    <row r="446" spans="70:70">
      <c r="BR446" s="269"/>
    </row>
    <row r="447" spans="70:70">
      <c r="BR447" s="269"/>
    </row>
    <row r="448" spans="70:70">
      <c r="BR448" s="269"/>
    </row>
    <row r="449" spans="70:70">
      <c r="BR449" s="269"/>
    </row>
    <row r="450" spans="70:70">
      <c r="BR450" s="269"/>
    </row>
    <row r="451" spans="70:70">
      <c r="BR451" s="269"/>
    </row>
    <row r="452" spans="70:70">
      <c r="BR452" s="269"/>
    </row>
    <row r="453" spans="70:70">
      <c r="BR453" s="269"/>
    </row>
    <row r="454" spans="70:70">
      <c r="BR454" s="269"/>
    </row>
    <row r="455" spans="70:70">
      <c r="BR455" s="269"/>
    </row>
    <row r="456" spans="70:70">
      <c r="BR456" s="269"/>
    </row>
    <row r="457" spans="70:70">
      <c r="BR457" s="269"/>
    </row>
    <row r="458" spans="70:70">
      <c r="BR458" s="269"/>
    </row>
    <row r="459" spans="70:70">
      <c r="BR459" s="269"/>
    </row>
    <row r="460" spans="70:70">
      <c r="BR460" s="269"/>
    </row>
    <row r="461" spans="70:70">
      <c r="BR461" s="269"/>
    </row>
    <row r="462" spans="70:70">
      <c r="BR462" s="269"/>
    </row>
    <row r="463" spans="70:70">
      <c r="BR463" s="269"/>
    </row>
    <row r="464" spans="70:70">
      <c r="BR464" s="269"/>
    </row>
    <row r="465" spans="70:70">
      <c r="BR465" s="269"/>
    </row>
    <row r="466" spans="70:70">
      <c r="BR466" s="269"/>
    </row>
    <row r="467" spans="70:70">
      <c r="BR467" s="269"/>
    </row>
    <row r="468" spans="70:70">
      <c r="BR468" s="269"/>
    </row>
    <row r="469" spans="70:70">
      <c r="BR469" s="269"/>
    </row>
    <row r="470" spans="70:70">
      <c r="BR470" s="269"/>
    </row>
    <row r="471" spans="70:70">
      <c r="BR471" s="269"/>
    </row>
    <row r="472" spans="70:70">
      <c r="BR472" s="269"/>
    </row>
    <row r="473" spans="70:70">
      <c r="BR473" s="269"/>
    </row>
    <row r="474" spans="70:70">
      <c r="BR474" s="269"/>
    </row>
    <row r="475" spans="70:70">
      <c r="BR475" s="269"/>
    </row>
    <row r="476" spans="70:70">
      <c r="BR476" s="269"/>
    </row>
    <row r="477" spans="70:70">
      <c r="BR477" s="269"/>
    </row>
    <row r="478" spans="70:70">
      <c r="BR478" s="269"/>
    </row>
    <row r="479" spans="70:70">
      <c r="BR479" s="269"/>
    </row>
    <row r="480" spans="70:70">
      <c r="BR480" s="269"/>
    </row>
    <row r="481" spans="70:70">
      <c r="BR481" s="269"/>
    </row>
    <row r="482" spans="70:70">
      <c r="BR482" s="269"/>
    </row>
    <row r="483" spans="70:70">
      <c r="BR483" s="269"/>
    </row>
    <row r="484" spans="70:70">
      <c r="BR484" s="269"/>
    </row>
    <row r="485" spans="70:70">
      <c r="BR485" s="269"/>
    </row>
    <row r="486" spans="70:70">
      <c r="BR486" s="269"/>
    </row>
    <row r="487" spans="70:70">
      <c r="BR487" s="269"/>
    </row>
    <row r="488" spans="70:70">
      <c r="BR488" s="269"/>
    </row>
    <row r="489" spans="70:70">
      <c r="BR489" s="269"/>
    </row>
    <row r="490" spans="70:70">
      <c r="BR490" s="269"/>
    </row>
    <row r="491" spans="70:70">
      <c r="BR491" s="269"/>
    </row>
    <row r="492" spans="70:70">
      <c r="BR492" s="269"/>
    </row>
    <row r="493" spans="70:70">
      <c r="BR493" s="269"/>
    </row>
    <row r="494" spans="70:70">
      <c r="BR494" s="269"/>
    </row>
    <row r="495" spans="70:70">
      <c r="BR495" s="269"/>
    </row>
    <row r="496" spans="70:70">
      <c r="BR496" s="269"/>
    </row>
    <row r="497" spans="70:70">
      <c r="BR497" s="269"/>
    </row>
    <row r="498" spans="70:70">
      <c r="BR498" s="269"/>
    </row>
    <row r="499" spans="70:70">
      <c r="BR499" s="269"/>
    </row>
    <row r="500" spans="70:70">
      <c r="BR500" s="269"/>
    </row>
    <row r="501" spans="70:70">
      <c r="BR501" s="269"/>
    </row>
    <row r="502" spans="70:70">
      <c r="BR502" s="269"/>
    </row>
    <row r="503" spans="70:70">
      <c r="BR503" s="269"/>
    </row>
    <row r="504" spans="70:70">
      <c r="BR504" s="269"/>
    </row>
    <row r="505" spans="70:70">
      <c r="BR505" s="269"/>
    </row>
    <row r="506" spans="70:70">
      <c r="BR506" s="269"/>
    </row>
    <row r="507" spans="70:70">
      <c r="BR507" s="269"/>
    </row>
    <row r="508" spans="70:70">
      <c r="BR508" s="269"/>
    </row>
    <row r="509" spans="70:70">
      <c r="BR509" s="269"/>
    </row>
    <row r="510" spans="70:70">
      <c r="BR510" s="269"/>
    </row>
    <row r="511" spans="70:70">
      <c r="BR511" s="269"/>
    </row>
    <row r="512" spans="70:70">
      <c r="BR512" s="269"/>
    </row>
    <row r="513" spans="70:70">
      <c r="BR513" s="269"/>
    </row>
    <row r="514" spans="70:70">
      <c r="BR514" s="269"/>
    </row>
    <row r="515" spans="70:70">
      <c r="BR515" s="269"/>
    </row>
    <row r="516" spans="70:70">
      <c r="BR516" s="269"/>
    </row>
    <row r="517" spans="70:70">
      <c r="BR517" s="269"/>
    </row>
    <row r="518" spans="70:70">
      <c r="BR518" s="269"/>
    </row>
    <row r="519" spans="70:70">
      <c r="BR519" s="269"/>
    </row>
    <row r="520" spans="70:70">
      <c r="BR520" s="269"/>
    </row>
    <row r="521" spans="70:70">
      <c r="BR521" s="269"/>
    </row>
    <row r="522" spans="70:70">
      <c r="BR522" s="269"/>
    </row>
    <row r="523" spans="70:70">
      <c r="BR523" s="269"/>
    </row>
    <row r="524" spans="70:70">
      <c r="BR524" s="269"/>
    </row>
    <row r="525" spans="70:70">
      <c r="BR525" s="269"/>
    </row>
    <row r="526" spans="70:70">
      <c r="BR526" s="269"/>
    </row>
    <row r="527" spans="70:70">
      <c r="BR527" s="269"/>
    </row>
    <row r="528" spans="70:70">
      <c r="BR528" s="269"/>
    </row>
    <row r="529" spans="70:70">
      <c r="BR529" s="269"/>
    </row>
    <row r="530" spans="70:70">
      <c r="BR530" s="269"/>
    </row>
    <row r="531" spans="70:70">
      <c r="BR531" s="269"/>
    </row>
    <row r="532" spans="70:70">
      <c r="BR532" s="269"/>
    </row>
    <row r="533" spans="70:70">
      <c r="BR533" s="269"/>
    </row>
    <row r="534" spans="70:70">
      <c r="BR534" s="269"/>
    </row>
    <row r="535" spans="70:70">
      <c r="BR535" s="269"/>
    </row>
    <row r="536" spans="70:70">
      <c r="BR536" s="269"/>
    </row>
    <row r="537" spans="70:70">
      <c r="BR537" s="269"/>
    </row>
    <row r="538" spans="70:70">
      <c r="BR538" s="269"/>
    </row>
    <row r="539" spans="70:70">
      <c r="BR539" s="269"/>
    </row>
    <row r="540" spans="70:70">
      <c r="BR540" s="269"/>
    </row>
    <row r="541" spans="70:70">
      <c r="BR541" s="269"/>
    </row>
    <row r="542" spans="70:70">
      <c r="BR542" s="269"/>
    </row>
    <row r="543" spans="70:70">
      <c r="BR543" s="269"/>
    </row>
    <row r="544" spans="70:70">
      <c r="BR544" s="269"/>
    </row>
    <row r="545" spans="70:70">
      <c r="BR545" s="269"/>
    </row>
    <row r="546" spans="70:70">
      <c r="BR546" s="269"/>
    </row>
    <row r="547" spans="70:70">
      <c r="BR547" s="269"/>
    </row>
    <row r="548" spans="70:70">
      <c r="BR548" s="269"/>
    </row>
    <row r="549" spans="70:70">
      <c r="BR549" s="269"/>
    </row>
    <row r="550" spans="70:70">
      <c r="BR550" s="269"/>
    </row>
    <row r="551" spans="70:70">
      <c r="BR551" s="269"/>
    </row>
    <row r="552" spans="70:70">
      <c r="BR552" s="269"/>
    </row>
    <row r="553" spans="70:70">
      <c r="BR553" s="269"/>
    </row>
    <row r="554" spans="70:70">
      <c r="BR554" s="269"/>
    </row>
    <row r="555" spans="70:70">
      <c r="BR555" s="269"/>
    </row>
    <row r="556" spans="70:70">
      <c r="BR556" s="269"/>
    </row>
    <row r="557" spans="70:70">
      <c r="BR557" s="269"/>
    </row>
    <row r="558" spans="70:70">
      <c r="BR558" s="269"/>
    </row>
    <row r="559" spans="70:70">
      <c r="BR559" s="269"/>
    </row>
    <row r="560" spans="70:70">
      <c r="BR560" s="269"/>
    </row>
    <row r="561" spans="70:70">
      <c r="BR561" s="269"/>
    </row>
    <row r="562" spans="70:70">
      <c r="BR562" s="269"/>
    </row>
    <row r="563" spans="70:70">
      <c r="BR563" s="269"/>
    </row>
    <row r="564" spans="70:70">
      <c r="BR564" s="269"/>
    </row>
    <row r="565" spans="70:70">
      <c r="BR565" s="269"/>
    </row>
    <row r="566" spans="70:70">
      <c r="BR566" s="269"/>
    </row>
    <row r="567" spans="70:70">
      <c r="BR567" s="269"/>
    </row>
    <row r="568" spans="70:70">
      <c r="BR568" s="269"/>
    </row>
    <row r="569" spans="70:70">
      <c r="BR569" s="269"/>
    </row>
    <row r="570" spans="70:70">
      <c r="BR570" s="269"/>
    </row>
    <row r="571" spans="70:70">
      <c r="BR571" s="269"/>
    </row>
    <row r="572" spans="70:70">
      <c r="BR572" s="269"/>
    </row>
    <row r="573" spans="70:70">
      <c r="BR573" s="269"/>
    </row>
    <row r="574" spans="70:70">
      <c r="BR574" s="269"/>
    </row>
    <row r="575" spans="70:70">
      <c r="BR575" s="269"/>
    </row>
    <row r="576" spans="70:70">
      <c r="BR576" s="269"/>
    </row>
    <row r="577" spans="70:70">
      <c r="BR577" s="269"/>
    </row>
    <row r="578" spans="70:70">
      <c r="BR578" s="269"/>
    </row>
    <row r="579" spans="70:70">
      <c r="BR579" s="269"/>
    </row>
    <row r="580" spans="70:70">
      <c r="BR580" s="269"/>
    </row>
    <row r="581" spans="70:70">
      <c r="BR581" s="269"/>
    </row>
    <row r="582" spans="70:70">
      <c r="BR582" s="269"/>
    </row>
    <row r="583" spans="70:70">
      <c r="BR583" s="269"/>
    </row>
    <row r="584" spans="70:70">
      <c r="BR584" s="269"/>
    </row>
    <row r="585" spans="70:70">
      <c r="BR585" s="269"/>
    </row>
    <row r="586" spans="70:70">
      <c r="BR586" s="269"/>
    </row>
    <row r="587" spans="70:70">
      <c r="BR587" s="269"/>
    </row>
    <row r="588" spans="70:70">
      <c r="BR588" s="269"/>
    </row>
    <row r="589" spans="70:70">
      <c r="BR589" s="269"/>
    </row>
    <row r="590" spans="70:70">
      <c r="BR590" s="269"/>
    </row>
    <row r="591" spans="70:70">
      <c r="BR591" s="269"/>
    </row>
    <row r="592" spans="70:70">
      <c r="BR592" s="269"/>
    </row>
    <row r="593" spans="70:70">
      <c r="BR593" s="269"/>
    </row>
    <row r="594" spans="70:70">
      <c r="BR594" s="269"/>
    </row>
    <row r="595" spans="70:70">
      <c r="BR595" s="269"/>
    </row>
    <row r="596" spans="70:70">
      <c r="BR596" s="269"/>
    </row>
    <row r="597" spans="70:70">
      <c r="BR597" s="269"/>
    </row>
    <row r="598" spans="70:70">
      <c r="BR598" s="269"/>
    </row>
    <row r="599" spans="70:70">
      <c r="BR599" s="269"/>
    </row>
    <row r="600" spans="70:70">
      <c r="BR600" s="269"/>
    </row>
    <row r="601" spans="70:70">
      <c r="BR601" s="269"/>
    </row>
    <row r="602" spans="70:70">
      <c r="BR602" s="269"/>
    </row>
    <row r="603" spans="70:70">
      <c r="BR603" s="269"/>
    </row>
    <row r="604" spans="70:70">
      <c r="BR604" s="269"/>
    </row>
    <row r="605" spans="70:70">
      <c r="BR605" s="269"/>
    </row>
    <row r="606" spans="70:70">
      <c r="BR606" s="269"/>
    </row>
    <row r="607" spans="70:70">
      <c r="BR607" s="269"/>
    </row>
    <row r="608" spans="70:70">
      <c r="BR608" s="269"/>
    </row>
    <row r="609" spans="70:70">
      <c r="BR609" s="269"/>
    </row>
    <row r="610" spans="70:70">
      <c r="BR610" s="269"/>
    </row>
    <row r="611" spans="70:70">
      <c r="BR611" s="269"/>
    </row>
    <row r="612" spans="70:70">
      <c r="BR612" s="269"/>
    </row>
    <row r="613" spans="70:70">
      <c r="BR613" s="269"/>
    </row>
    <row r="614" spans="70:70">
      <c r="BR614" s="269"/>
    </row>
    <row r="615" spans="70:70">
      <c r="BR615" s="269"/>
    </row>
    <row r="616" spans="70:70">
      <c r="BR616" s="269"/>
    </row>
    <row r="617" spans="70:70">
      <c r="BR617" s="269"/>
    </row>
    <row r="618" spans="70:70">
      <c r="BR618" s="269"/>
    </row>
    <row r="619" spans="70:70">
      <c r="BR619" s="269"/>
    </row>
    <row r="620" spans="70:70">
      <c r="BR620" s="269"/>
    </row>
    <row r="621" spans="70:70">
      <c r="BR621" s="269"/>
    </row>
    <row r="622" spans="70:70">
      <c r="BR622" s="269"/>
    </row>
    <row r="623" spans="70:70">
      <c r="BR623" s="269"/>
    </row>
    <row r="624" spans="70:70">
      <c r="BR624" s="269"/>
    </row>
    <row r="625" spans="70:70">
      <c r="BR625" s="269"/>
    </row>
    <row r="626" spans="70:70">
      <c r="BR626" s="269"/>
    </row>
    <row r="627" spans="70:70">
      <c r="BR627" s="269"/>
    </row>
    <row r="628" spans="70:70">
      <c r="BR628" s="269"/>
    </row>
    <row r="629" spans="70:70">
      <c r="BR629" s="269"/>
    </row>
    <row r="630" spans="70:70">
      <c r="BR630" s="269"/>
    </row>
    <row r="631" spans="70:70">
      <c r="BR631" s="269"/>
    </row>
    <row r="632" spans="70:70">
      <c r="BR632" s="269"/>
    </row>
    <row r="633" spans="70:70">
      <c r="BR633" s="269"/>
    </row>
    <row r="634" spans="70:70">
      <c r="BR634" s="269"/>
    </row>
    <row r="635" spans="70:70">
      <c r="BR635" s="269"/>
    </row>
    <row r="636" spans="70:70">
      <c r="BR636" s="269"/>
    </row>
    <row r="637" spans="70:70">
      <c r="BR637" s="269"/>
    </row>
    <row r="638" spans="70:70">
      <c r="BR638" s="269"/>
    </row>
    <row r="639" spans="70:70">
      <c r="BR639" s="269"/>
    </row>
    <row r="640" spans="70:70">
      <c r="BR640" s="269"/>
    </row>
    <row r="641" spans="70:70">
      <c r="BR641" s="269"/>
    </row>
    <row r="642" spans="70:70">
      <c r="BR642" s="269"/>
    </row>
    <row r="643" spans="70:70">
      <c r="BR643" s="269"/>
    </row>
    <row r="644" spans="70:70">
      <c r="BR644" s="269"/>
    </row>
    <row r="645" spans="70:70">
      <c r="BR645" s="269"/>
    </row>
    <row r="646" spans="70:70">
      <c r="BR646" s="269"/>
    </row>
    <row r="647" spans="70:70">
      <c r="BR647" s="269"/>
    </row>
    <row r="648" spans="70:70">
      <c r="BR648" s="269"/>
    </row>
    <row r="649" spans="70:70">
      <c r="BR649" s="269"/>
    </row>
    <row r="650" spans="70:70">
      <c r="BR650" s="269"/>
    </row>
    <row r="651" spans="70:70">
      <c r="BR651" s="269"/>
    </row>
    <row r="652" spans="70:70">
      <c r="BR652" s="269"/>
    </row>
    <row r="653" spans="70:70">
      <c r="BR653" s="269"/>
    </row>
    <row r="654" spans="70:70">
      <c r="BR654" s="269"/>
    </row>
    <row r="655" spans="70:70">
      <c r="BR655" s="269"/>
    </row>
    <row r="656" spans="70:70">
      <c r="BR656" s="269"/>
    </row>
    <row r="657" spans="70:70">
      <c r="BR657" s="269"/>
    </row>
    <row r="658" spans="70:70">
      <c r="BR658" s="269"/>
    </row>
    <row r="659" spans="70:70">
      <c r="BR659" s="269"/>
    </row>
    <row r="660" spans="70:70">
      <c r="BR660" s="269"/>
    </row>
    <row r="661" spans="70:70">
      <c r="BR661" s="269"/>
    </row>
    <row r="662" spans="70:70">
      <c r="BR662" s="269"/>
    </row>
    <row r="663" spans="70:70">
      <c r="BR663" s="269"/>
    </row>
    <row r="664" spans="70:70">
      <c r="BR664" s="269"/>
    </row>
    <row r="665" spans="70:70">
      <c r="BR665" s="269"/>
    </row>
    <row r="666" spans="70:70">
      <c r="BR666" s="269"/>
    </row>
    <row r="667" spans="70:70">
      <c r="BR667" s="269"/>
    </row>
    <row r="668" spans="70:70">
      <c r="BR668" s="269"/>
    </row>
    <row r="669" spans="70:70">
      <c r="BR669" s="269"/>
    </row>
    <row r="670" spans="70:70">
      <c r="BR670" s="269"/>
    </row>
    <row r="671" spans="70:70">
      <c r="BR671" s="269"/>
    </row>
    <row r="672" spans="70:70">
      <c r="BR672" s="269"/>
    </row>
    <row r="673" spans="70:70">
      <c r="BR673" s="269"/>
    </row>
    <row r="674" spans="70:70">
      <c r="BR674" s="269"/>
    </row>
    <row r="675" spans="70:70">
      <c r="BR675" s="269"/>
    </row>
    <row r="676" spans="70:70">
      <c r="BR676" s="269"/>
    </row>
    <row r="677" spans="70:70">
      <c r="BR677" s="269"/>
    </row>
    <row r="678" spans="70:70">
      <c r="BR678" s="269"/>
    </row>
    <row r="679" spans="70:70">
      <c r="BR679" s="269"/>
    </row>
    <row r="680" spans="70:70">
      <c r="BR680" s="269"/>
    </row>
    <row r="681" spans="70:70">
      <c r="BR681" s="269"/>
    </row>
    <row r="682" spans="70:70">
      <c r="BR682" s="269"/>
    </row>
    <row r="683" spans="70:70">
      <c r="BR683" s="269"/>
    </row>
    <row r="684" spans="70:70">
      <c r="BR684" s="269"/>
    </row>
    <row r="685" spans="70:70">
      <c r="BR685" s="269"/>
    </row>
    <row r="686" spans="70:70">
      <c r="BR686" s="269"/>
    </row>
    <row r="687" spans="70:70">
      <c r="BR687" s="269"/>
    </row>
    <row r="688" spans="70:70">
      <c r="BR688" s="269"/>
    </row>
    <row r="689" spans="70:70">
      <c r="BR689" s="269"/>
    </row>
    <row r="690" spans="70:70">
      <c r="BR690" s="269"/>
    </row>
    <row r="691" spans="70:70">
      <c r="BR691" s="269"/>
    </row>
    <row r="692" spans="70:70">
      <c r="BR692" s="269"/>
    </row>
    <row r="693" spans="70:70">
      <c r="BR693" s="269"/>
    </row>
    <row r="694" spans="70:70">
      <c r="BR694" s="269"/>
    </row>
    <row r="695" spans="70:70">
      <c r="BR695" s="269"/>
    </row>
    <row r="696" spans="70:70">
      <c r="BR696" s="269"/>
    </row>
    <row r="697" spans="70:70">
      <c r="BR697" s="269"/>
    </row>
    <row r="698" spans="70:70">
      <c r="BR698" s="269"/>
    </row>
    <row r="699" spans="70:70">
      <c r="BR699" s="269"/>
    </row>
    <row r="700" spans="70:70">
      <c r="BR700" s="269"/>
    </row>
    <row r="701" spans="70:70">
      <c r="BR701" s="269"/>
    </row>
    <row r="702" spans="70:70">
      <c r="BR702" s="269"/>
    </row>
    <row r="703" spans="70:70">
      <c r="BR703" s="269"/>
    </row>
    <row r="704" spans="70:70">
      <c r="BR704" s="269"/>
    </row>
    <row r="705" spans="70:70">
      <c r="BR705" s="269"/>
    </row>
    <row r="706" spans="70:70">
      <c r="BR706" s="269"/>
    </row>
    <row r="707" spans="70:70">
      <c r="BR707" s="269"/>
    </row>
    <row r="708" spans="70:70">
      <c r="BR708" s="269"/>
    </row>
    <row r="709" spans="70:70">
      <c r="BR709" s="269"/>
    </row>
    <row r="710" spans="70:70">
      <c r="BR710" s="269"/>
    </row>
    <row r="711" spans="70:70">
      <c r="BR711" s="269"/>
    </row>
    <row r="712" spans="70:70">
      <c r="BR712" s="269"/>
    </row>
    <row r="713" spans="70:70">
      <c r="BR713" s="269"/>
    </row>
    <row r="714" spans="70:70">
      <c r="BR714" s="269"/>
    </row>
    <row r="715" spans="70:70">
      <c r="BR715" s="269"/>
    </row>
    <row r="716" spans="70:70">
      <c r="BR716" s="269"/>
    </row>
    <row r="717" spans="70:70">
      <c r="BR717" s="269"/>
    </row>
    <row r="718" spans="70:70">
      <c r="BR718" s="269"/>
    </row>
    <row r="719" spans="70:70">
      <c r="BR719" s="269"/>
    </row>
    <row r="720" spans="70:70">
      <c r="BR720" s="269"/>
    </row>
    <row r="721" spans="70:70">
      <c r="BR721" s="269"/>
    </row>
    <row r="722" spans="70:70">
      <c r="BR722" s="269"/>
    </row>
    <row r="723" spans="70:70">
      <c r="BR723" s="269"/>
    </row>
    <row r="724" spans="70:70">
      <c r="BR724" s="269"/>
    </row>
    <row r="725" spans="70:70">
      <c r="BR725" s="269"/>
    </row>
    <row r="726" spans="70:70">
      <c r="BR726" s="269"/>
    </row>
    <row r="727" spans="70:70">
      <c r="BR727" s="269"/>
    </row>
    <row r="728" spans="70:70">
      <c r="BR728" s="269"/>
    </row>
    <row r="729" spans="70:70">
      <c r="BR729" s="269"/>
    </row>
    <row r="730" spans="70:70">
      <c r="BR730" s="269"/>
    </row>
    <row r="731" spans="70:70">
      <c r="BR731" s="269"/>
    </row>
    <row r="732" spans="70:70">
      <c r="BR732" s="269"/>
    </row>
    <row r="733" spans="70:70">
      <c r="BR733" s="269"/>
    </row>
    <row r="734" spans="70:70">
      <c r="BR734" s="269"/>
    </row>
    <row r="735" spans="70:70">
      <c r="BR735" s="269"/>
    </row>
    <row r="736" spans="70:70">
      <c r="BR736" s="269"/>
    </row>
    <row r="737" spans="70:70">
      <c r="BR737" s="269"/>
    </row>
    <row r="738" spans="70:70">
      <c r="BR738" s="269"/>
    </row>
    <row r="739" spans="70:70">
      <c r="BR739" s="269"/>
    </row>
    <row r="740" spans="70:70">
      <c r="BR740" s="269"/>
    </row>
    <row r="741" spans="70:70">
      <c r="BR741" s="269"/>
    </row>
    <row r="742" spans="70:70">
      <c r="BR742" s="269"/>
    </row>
    <row r="743" spans="70:70">
      <c r="BR743" s="269"/>
    </row>
    <row r="744" spans="70:70">
      <c r="BR744" s="269"/>
    </row>
    <row r="745" spans="70:70">
      <c r="BR745" s="269"/>
    </row>
    <row r="746" spans="70:70">
      <c r="BR746" s="269"/>
    </row>
    <row r="747" spans="70:70">
      <c r="BR747" s="269"/>
    </row>
    <row r="748" spans="70:70">
      <c r="BR748" s="269"/>
    </row>
    <row r="749" spans="70:70">
      <c r="BR749" s="269"/>
    </row>
    <row r="750" spans="70:70">
      <c r="BR750" s="269"/>
    </row>
    <row r="751" spans="70:70">
      <c r="BR751" s="269"/>
    </row>
    <row r="752" spans="70:70">
      <c r="BR752" s="269"/>
    </row>
    <row r="753" spans="70:70">
      <c r="BR753" s="269"/>
    </row>
    <row r="754" spans="70:70">
      <c r="BR754" s="269"/>
    </row>
    <row r="755" spans="70:70">
      <c r="BR755" s="269"/>
    </row>
    <row r="756" spans="70:70">
      <c r="BR756" s="269"/>
    </row>
    <row r="757" spans="70:70">
      <c r="BR757" s="269"/>
    </row>
    <row r="758" spans="70:70">
      <c r="BR758" s="269"/>
    </row>
    <row r="759" spans="70:70">
      <c r="BR759" s="269"/>
    </row>
    <row r="760" spans="70:70">
      <c r="BR760" s="269"/>
    </row>
    <row r="761" spans="70:70">
      <c r="BR761" s="269"/>
    </row>
    <row r="762" spans="70:70">
      <c r="BR762" s="269"/>
    </row>
    <row r="763" spans="70:70">
      <c r="BR763" s="269"/>
    </row>
    <row r="764" spans="70:70">
      <c r="BR764" s="269"/>
    </row>
    <row r="765" spans="70:70">
      <c r="BR765" s="269"/>
    </row>
    <row r="766" spans="70:70">
      <c r="BR766" s="269"/>
    </row>
    <row r="767" spans="70:70">
      <c r="BR767" s="269"/>
    </row>
    <row r="768" spans="70:70">
      <c r="BR768" s="269"/>
    </row>
    <row r="769" spans="70:70">
      <c r="BR769" s="269"/>
    </row>
    <row r="770" spans="70:70">
      <c r="BR770" s="269"/>
    </row>
    <row r="771" spans="70:70">
      <c r="BR771" s="269"/>
    </row>
    <row r="772" spans="70:70">
      <c r="BR772" s="269"/>
    </row>
    <row r="773" spans="70:70">
      <c r="BR773" s="269"/>
    </row>
    <row r="774" spans="70:70">
      <c r="BR774" s="269"/>
    </row>
    <row r="775" spans="70:70">
      <c r="BR775" s="269"/>
    </row>
    <row r="776" spans="70:70">
      <c r="BR776" s="269"/>
    </row>
    <row r="777" spans="70:70">
      <c r="BR777" s="269"/>
    </row>
    <row r="778" spans="70:70">
      <c r="BR778" s="269"/>
    </row>
    <row r="779" spans="70:70">
      <c r="BR779" s="269"/>
    </row>
    <row r="780" spans="70:70">
      <c r="BR780" s="269"/>
    </row>
    <row r="781" spans="70:70">
      <c r="BR781" s="269"/>
    </row>
    <row r="782" spans="70:70">
      <c r="BR782" s="269"/>
    </row>
    <row r="783" spans="70:70">
      <c r="BR783" s="269"/>
    </row>
    <row r="784" spans="70:70">
      <c r="BR784" s="269"/>
    </row>
    <row r="785" spans="70:70">
      <c r="BR785" s="269"/>
    </row>
    <row r="786" spans="70:70">
      <c r="BR786" s="269"/>
    </row>
    <row r="787" spans="70:70">
      <c r="BR787" s="269"/>
    </row>
    <row r="788" spans="70:70">
      <c r="BR788" s="269"/>
    </row>
    <row r="789" spans="70:70">
      <c r="BR789" s="269"/>
    </row>
    <row r="790" spans="70:70">
      <c r="BR790" s="269"/>
    </row>
    <row r="791" spans="70:70">
      <c r="BR791" s="269"/>
    </row>
    <row r="792" spans="70:70">
      <c r="BR792" s="269"/>
    </row>
    <row r="793" spans="70:70">
      <c r="BR793" s="269"/>
    </row>
    <row r="794" spans="70:70">
      <c r="BR794" s="269"/>
    </row>
    <row r="795" spans="70:70">
      <c r="BR795" s="269"/>
    </row>
    <row r="796" spans="70:70">
      <c r="BR796" s="269"/>
    </row>
    <row r="797" spans="70:70">
      <c r="BR797" s="269"/>
    </row>
    <row r="798" spans="70:70">
      <c r="BR798" s="269"/>
    </row>
    <row r="799" spans="70:70">
      <c r="BR799" s="269"/>
    </row>
    <row r="800" spans="70:70">
      <c r="BR800" s="269"/>
    </row>
    <row r="801" spans="70:70">
      <c r="BR801" s="269"/>
    </row>
    <row r="802" spans="70:70">
      <c r="BR802" s="269"/>
    </row>
    <row r="803" spans="70:70">
      <c r="BR803" s="269"/>
    </row>
    <row r="804" spans="70:70">
      <c r="BR804" s="269"/>
    </row>
    <row r="805" spans="70:70">
      <c r="BR805" s="269"/>
    </row>
    <row r="806" spans="70:70">
      <c r="BR806" s="269"/>
    </row>
    <row r="807" spans="70:70">
      <c r="BR807" s="269"/>
    </row>
    <row r="808" spans="70:70">
      <c r="BR808" s="269"/>
    </row>
    <row r="809" spans="70:70">
      <c r="BR809" s="269"/>
    </row>
    <row r="810" spans="70:70">
      <c r="BR810" s="269"/>
    </row>
    <row r="811" spans="70:70">
      <c r="BR811" s="269"/>
    </row>
    <row r="812" spans="70:70">
      <c r="BR812" s="269"/>
    </row>
    <row r="813" spans="70:70">
      <c r="BR813" s="269"/>
    </row>
    <row r="814" spans="70:70">
      <c r="BR814" s="269"/>
    </row>
    <row r="815" spans="70:70">
      <c r="BR815" s="269"/>
    </row>
    <row r="816" spans="70:70">
      <c r="BR816" s="269"/>
    </row>
    <row r="817" spans="70:70">
      <c r="BR817" s="269"/>
    </row>
    <row r="818" spans="70:70">
      <c r="BR818" s="269"/>
    </row>
    <row r="828" spans="70:70">
      <c r="BR828" s="269"/>
    </row>
    <row r="829" spans="70:70">
      <c r="BR829" s="269"/>
    </row>
    <row r="830" spans="70:70">
      <c r="BR830" s="269"/>
    </row>
    <row r="831" spans="70:70">
      <c r="BR831" s="269"/>
    </row>
    <row r="832" spans="70:70">
      <c r="BR832" s="269"/>
    </row>
    <row r="833" spans="70:70">
      <c r="BR833" s="269"/>
    </row>
    <row r="834" spans="70:70">
      <c r="BR834" s="269"/>
    </row>
    <row r="835" spans="70:70">
      <c r="BR835" s="269"/>
    </row>
    <row r="836" spans="70:70">
      <c r="BR836" s="269"/>
    </row>
    <row r="837" spans="70:70">
      <c r="BR837" s="269"/>
    </row>
    <row r="838" spans="70:70">
      <c r="BR838" s="269"/>
    </row>
    <row r="839" spans="70:70">
      <c r="BR839" s="269"/>
    </row>
    <row r="840" spans="70:70">
      <c r="BR840" s="269"/>
    </row>
    <row r="841" spans="70:70">
      <c r="BR841" s="269"/>
    </row>
    <row r="842" spans="70:70">
      <c r="BR842" s="269"/>
    </row>
    <row r="843" spans="70:70">
      <c r="BR843" s="269"/>
    </row>
    <row r="844" spans="70:70">
      <c r="BR844" s="269"/>
    </row>
    <row r="845" spans="70:70">
      <c r="BR845" s="269"/>
    </row>
    <row r="846" spans="70:70">
      <c r="BR846" s="269"/>
    </row>
    <row r="847" spans="70:70">
      <c r="BR847" s="269"/>
    </row>
    <row r="848" spans="70:70">
      <c r="BR848" s="269"/>
    </row>
    <row r="849" spans="70:70">
      <c r="BR849" s="269"/>
    </row>
    <row r="850" spans="70:70">
      <c r="BR850" s="269"/>
    </row>
    <row r="851" spans="70:70">
      <c r="BR851" s="269"/>
    </row>
    <row r="852" spans="70:70">
      <c r="BR852" s="269"/>
    </row>
    <row r="853" spans="70:70">
      <c r="BR853" s="269"/>
    </row>
    <row r="854" spans="70:70">
      <c r="BR854" s="269"/>
    </row>
    <row r="855" spans="70:70">
      <c r="BR855" s="269"/>
    </row>
    <row r="856" spans="70:70">
      <c r="BR856" s="269"/>
    </row>
    <row r="857" spans="70:70">
      <c r="BR857" s="269"/>
    </row>
    <row r="858" spans="70:70">
      <c r="BR858" s="269"/>
    </row>
    <row r="859" spans="70:70">
      <c r="BR859" s="269"/>
    </row>
    <row r="860" spans="70:70">
      <c r="BR860" s="269"/>
    </row>
    <row r="861" spans="70:70">
      <c r="BR861" s="269"/>
    </row>
    <row r="862" spans="70:70">
      <c r="BR862" s="269"/>
    </row>
    <row r="863" spans="70:70">
      <c r="BR863" s="269"/>
    </row>
    <row r="864" spans="70:70">
      <c r="BR864" s="269"/>
    </row>
    <row r="865" spans="70:70">
      <c r="BR865" s="269"/>
    </row>
    <row r="866" spans="70:70">
      <c r="BR866" s="269"/>
    </row>
    <row r="867" spans="70:70">
      <c r="BR867" s="269"/>
    </row>
    <row r="868" spans="70:70">
      <c r="BR868" s="269"/>
    </row>
    <row r="869" spans="70:70">
      <c r="BR869" s="269"/>
    </row>
    <row r="870" spans="70:70">
      <c r="BR870" s="269"/>
    </row>
    <row r="871" spans="70:70">
      <c r="BR871" s="269"/>
    </row>
    <row r="872" spans="70:70">
      <c r="BR872" s="269"/>
    </row>
    <row r="873" spans="70:70">
      <c r="BR873" s="269"/>
    </row>
    <row r="874" spans="70:70">
      <c r="BR874" s="269"/>
    </row>
    <row r="875" spans="70:70">
      <c r="BR875" s="269"/>
    </row>
    <row r="876" spans="70:70">
      <c r="BR876" s="269"/>
    </row>
    <row r="877" spans="70:70">
      <c r="BR877" s="269"/>
    </row>
    <row r="878" spans="70:70">
      <c r="BR878" s="269"/>
    </row>
    <row r="879" spans="70:70">
      <c r="BR879" s="269"/>
    </row>
    <row r="880" spans="70:70">
      <c r="BR880" s="269"/>
    </row>
    <row r="881" spans="70:70">
      <c r="BR881" s="269"/>
    </row>
    <row r="882" spans="70:70">
      <c r="BR882" s="269"/>
    </row>
    <row r="883" spans="70:70">
      <c r="BR883" s="269"/>
    </row>
    <row r="884" spans="70:70">
      <c r="BR884" s="267"/>
    </row>
    <row r="885" spans="70:70">
      <c r="BR885" s="268"/>
    </row>
    <row r="886" spans="70:70">
      <c r="BR886" s="267"/>
    </row>
    <row r="887" spans="70:70">
      <c r="BR887" s="267"/>
    </row>
    <row r="888" spans="70:70">
      <c r="BR888" s="269"/>
    </row>
    <row r="889" spans="70:70">
      <c r="BR889" s="267"/>
    </row>
    <row r="890" spans="70:70">
      <c r="BR890" s="268"/>
    </row>
    <row r="891" spans="70:70">
      <c r="BR891" s="267"/>
    </row>
    <row r="892" spans="70:70">
      <c r="BR892" s="267"/>
    </row>
    <row r="893" spans="70:70">
      <c r="BR893" s="269"/>
    </row>
    <row r="895" spans="70:70">
      <c r="BR895" s="267"/>
    </row>
    <row r="896" spans="70:70">
      <c r="BR896" s="267"/>
    </row>
    <row r="897" spans="70:70">
      <c r="BR897" s="267"/>
    </row>
    <row r="898" spans="70:70">
      <c r="BR898" s="267"/>
    </row>
    <row r="899" spans="70:70">
      <c r="BR899" s="267"/>
    </row>
    <row r="900" spans="70:70">
      <c r="BR900" s="269"/>
    </row>
    <row r="901" spans="70:70">
      <c r="BR901" s="267"/>
    </row>
    <row r="902" spans="70:70">
      <c r="BR902" s="267"/>
    </row>
    <row r="903" spans="70:70">
      <c r="BR903" s="267"/>
    </row>
    <row r="904" spans="70:70">
      <c r="BR904" s="267"/>
    </row>
    <row r="905" spans="70:70">
      <c r="BR905" s="267"/>
    </row>
    <row r="906" spans="70:70">
      <c r="BR906" s="267"/>
    </row>
    <row r="907" spans="70:70">
      <c r="BR907" s="269"/>
    </row>
    <row r="908" spans="70:70">
      <c r="BR908" s="267"/>
    </row>
    <row r="909" spans="70:70">
      <c r="BR909" s="267"/>
    </row>
    <row r="910" spans="70:70">
      <c r="BR910" s="267"/>
    </row>
    <row r="911" spans="70:70">
      <c r="BR911" s="267"/>
    </row>
    <row r="912" spans="70:70">
      <c r="BR912" s="269"/>
    </row>
    <row r="913" spans="70:70">
      <c r="BR913" s="267"/>
    </row>
    <row r="914" spans="70:70">
      <c r="BR914" s="267"/>
    </row>
    <row r="915" spans="70:70">
      <c r="BR915" s="267"/>
    </row>
    <row r="916" spans="70:70">
      <c r="BR916" s="267"/>
    </row>
    <row r="917" spans="70:70">
      <c r="BR917" s="269"/>
    </row>
    <row r="918" spans="70:70">
      <c r="BR918" s="267"/>
    </row>
    <row r="919" spans="70:70">
      <c r="BR919" s="267"/>
    </row>
    <row r="920" spans="70:70">
      <c r="BR920" s="267"/>
    </row>
    <row r="921" spans="70:70">
      <c r="BR921" s="267"/>
    </row>
    <row r="922" spans="70:70">
      <c r="BR922" s="269"/>
    </row>
    <row r="923" spans="70:70">
      <c r="BR923" s="267"/>
    </row>
    <row r="924" spans="70:70">
      <c r="BR924" s="267"/>
    </row>
    <row r="925" spans="70:70">
      <c r="BR925" s="267"/>
    </row>
    <row r="926" spans="70:70">
      <c r="BR926" s="267"/>
    </row>
    <row r="927" spans="70:70">
      <c r="BR927" s="269"/>
    </row>
    <row r="928" spans="70:70">
      <c r="BR928" s="267"/>
    </row>
    <row r="929" spans="70:70">
      <c r="BR929" s="267"/>
    </row>
    <row r="930" spans="70:70">
      <c r="BR930" s="267"/>
    </row>
    <row r="931" spans="70:70">
      <c r="BR931" s="269"/>
    </row>
    <row r="932" spans="70:70">
      <c r="BR932" s="267"/>
    </row>
    <row r="933" spans="70:70">
      <c r="BR933" s="267"/>
    </row>
    <row r="934" spans="70:70">
      <c r="BR934" s="267"/>
    </row>
    <row r="935" spans="70:70">
      <c r="BR935" s="269"/>
    </row>
    <row r="936" spans="70:70">
      <c r="BR936" s="269"/>
    </row>
    <row r="937" spans="70:70">
      <c r="BR937" s="269"/>
    </row>
    <row r="939" spans="70:70">
      <c r="BR939" s="269"/>
    </row>
    <row r="940" spans="70:70">
      <c r="BR940" s="269"/>
    </row>
    <row r="941" spans="70:70">
      <c r="BR941" s="269"/>
    </row>
    <row r="945" spans="70:70">
      <c r="BR945" s="269"/>
    </row>
    <row r="947" spans="70:70">
      <c r="BR947" s="269"/>
    </row>
    <row r="951" spans="70:70">
      <c r="BR951" s="269"/>
    </row>
    <row r="953" spans="70:70">
      <c r="BR953" s="269"/>
    </row>
    <row r="954" spans="70:70">
      <c r="BR954" s="269"/>
    </row>
    <row r="955" spans="70:70">
      <c r="BR955" s="267"/>
    </row>
    <row r="956" spans="70:70">
      <c r="BR956" s="268"/>
    </row>
    <row r="957" spans="70:70">
      <c r="BR957" s="267"/>
    </row>
    <row r="958" spans="70:70">
      <c r="BR958" s="267"/>
    </row>
    <row r="959" spans="70:70">
      <c r="BR959" s="267"/>
    </row>
    <row r="960" spans="70:70">
      <c r="BR960" s="268"/>
    </row>
    <row r="961" spans="70:70">
      <c r="BR961" s="267"/>
    </row>
    <row r="962" spans="70:70">
      <c r="BR962" s="267"/>
    </row>
    <row r="964" spans="70:70">
      <c r="BR964" s="267"/>
    </row>
    <row r="965" spans="70:70">
      <c r="BR965" s="267"/>
    </row>
    <row r="966" spans="70:70">
      <c r="BR966" s="267"/>
    </row>
    <row r="967" spans="70:70">
      <c r="BR967" s="267"/>
    </row>
    <row r="968" spans="70:70">
      <c r="BR968" s="267"/>
    </row>
    <row r="970" spans="70:70">
      <c r="BR970" s="267"/>
    </row>
    <row r="971" spans="70:70">
      <c r="BR971" s="267"/>
    </row>
    <row r="972" spans="70:70">
      <c r="BR972" s="267"/>
    </row>
    <row r="973" spans="70:70">
      <c r="BR973" s="267"/>
    </row>
    <row r="974" spans="70:70">
      <c r="BR974" s="267"/>
    </row>
    <row r="975" spans="70:70">
      <c r="BR975" s="267"/>
    </row>
    <row r="976" spans="70:70">
      <c r="BR976" s="267"/>
    </row>
    <row r="977" spans="70:70">
      <c r="BR977" s="267"/>
    </row>
    <row r="978" spans="70:70">
      <c r="BR978" s="267"/>
    </row>
    <row r="979" spans="70:70">
      <c r="BR979" s="267"/>
    </row>
    <row r="980" spans="70:70">
      <c r="BR980" s="267"/>
    </row>
    <row r="981" spans="70:70">
      <c r="BR981" s="267"/>
    </row>
    <row r="982" spans="70:70">
      <c r="BR982" s="267"/>
    </row>
    <row r="983" spans="70:70">
      <c r="BR983" s="267"/>
    </row>
    <row r="984" spans="70:70">
      <c r="BR984" s="267"/>
    </row>
    <row r="985" spans="70:70">
      <c r="BR985" s="267"/>
    </row>
    <row r="986" spans="70:70">
      <c r="BR986" s="267"/>
    </row>
    <row r="987" spans="70:70">
      <c r="BR987" s="267"/>
    </row>
    <row r="988" spans="70:70">
      <c r="BR988" s="267"/>
    </row>
    <row r="989" spans="70:70">
      <c r="BR989" s="267"/>
    </row>
    <row r="990" spans="70:70">
      <c r="BR990" s="267"/>
    </row>
    <row r="991" spans="70:70">
      <c r="BR991" s="267"/>
    </row>
    <row r="992" spans="70:70">
      <c r="BR992" s="267"/>
    </row>
    <row r="993" spans="70:70">
      <c r="BR993" s="267"/>
    </row>
    <row r="994" spans="70:70">
      <c r="BR994" s="267"/>
    </row>
    <row r="995" spans="70:70">
      <c r="BR995" s="267"/>
    </row>
    <row r="996" spans="70:70">
      <c r="BR996" s="267"/>
    </row>
    <row r="997" spans="70:70">
      <c r="BR997" s="269"/>
    </row>
    <row r="999" spans="70:70">
      <c r="BR999" s="269"/>
    </row>
    <row r="1000" spans="70:70">
      <c r="BR1000" s="269"/>
    </row>
    <row r="1013" spans="70:70">
      <c r="BR1013" s="269"/>
    </row>
    <row r="1014" spans="70:70">
      <c r="BR1014" s="269"/>
    </row>
    <row r="1015" spans="70:70">
      <c r="BR1015" s="269"/>
    </row>
    <row r="1016" spans="70:70">
      <c r="BR1016" s="269"/>
    </row>
    <row r="1017" spans="70:70">
      <c r="BR1017" s="269"/>
    </row>
    <row r="1018" spans="70:70">
      <c r="BR1018" s="269"/>
    </row>
    <row r="1019" spans="70:70">
      <c r="BR1019" s="269"/>
    </row>
    <row r="1020" spans="70:70">
      <c r="BR1020" s="269"/>
    </row>
    <row r="1021" spans="70:70">
      <c r="BR1021" s="269"/>
    </row>
    <row r="1022" spans="70:70">
      <c r="BR1022" s="269"/>
    </row>
    <row r="1023" spans="70:70">
      <c r="BR1023" s="269"/>
    </row>
    <row r="1024" spans="70:70">
      <c r="BR1024" s="269"/>
    </row>
    <row r="1025" spans="70:70">
      <c r="BR1025" s="269"/>
    </row>
    <row r="1026" spans="70:70">
      <c r="BR1026" s="269"/>
    </row>
    <row r="1027" spans="70:70">
      <c r="BR1027" s="269"/>
    </row>
    <row r="1028" spans="70:70">
      <c r="BR1028" s="269"/>
    </row>
    <row r="1029" spans="70:70">
      <c r="BR1029" s="269"/>
    </row>
    <row r="1030" spans="70:70">
      <c r="BR1030" s="269"/>
    </row>
    <row r="1031" spans="70:70">
      <c r="BR1031" s="269"/>
    </row>
    <row r="1032" spans="70:70">
      <c r="BR1032" s="269"/>
    </row>
    <row r="1033" spans="70:70">
      <c r="BR1033" s="269"/>
    </row>
    <row r="1034" spans="70:70">
      <c r="BR1034" s="269"/>
    </row>
    <row r="1035" spans="70:70">
      <c r="BR1035" s="269"/>
    </row>
    <row r="1036" spans="70:70">
      <c r="BR1036" s="269"/>
    </row>
    <row r="1037" spans="70:70">
      <c r="BR1037" s="269"/>
    </row>
    <row r="1038" spans="70:70">
      <c r="BR1038" s="269"/>
    </row>
    <row r="1039" spans="70:70">
      <c r="BR1039" s="269"/>
    </row>
    <row r="1040" spans="70:70">
      <c r="BR1040" s="269"/>
    </row>
    <row r="1041" spans="70:70">
      <c r="BR1041" s="269"/>
    </row>
    <row r="1042" spans="70:70">
      <c r="BR1042" s="269"/>
    </row>
    <row r="1043" spans="70:70">
      <c r="BR1043" s="269"/>
    </row>
    <row r="1044" spans="70:70">
      <c r="BR1044" s="269"/>
    </row>
    <row r="1045" spans="70:70">
      <c r="BR1045" s="269"/>
    </row>
    <row r="1046" spans="70:70">
      <c r="BR1046" s="269"/>
    </row>
    <row r="1047" spans="70:70">
      <c r="BR1047" s="269"/>
    </row>
    <row r="1048" spans="70:70">
      <c r="BR1048" s="269"/>
    </row>
    <row r="1049" spans="70:70">
      <c r="BR1049" s="269"/>
    </row>
    <row r="1050" spans="70:70">
      <c r="BR1050" s="269"/>
    </row>
    <row r="1051" spans="70:70">
      <c r="BR1051" s="269"/>
    </row>
    <row r="1052" spans="70:70">
      <c r="BR1052" s="269"/>
    </row>
    <row r="1053" spans="70:70">
      <c r="BR1053" s="269"/>
    </row>
    <row r="1054" spans="70:70">
      <c r="BR1054" s="269"/>
    </row>
    <row r="1055" spans="70:70">
      <c r="BR1055" s="269"/>
    </row>
    <row r="1056" spans="70:70">
      <c r="BR1056" s="269"/>
    </row>
    <row r="1057" spans="70:70">
      <c r="BR1057" s="269"/>
    </row>
    <row r="1058" spans="70:70">
      <c r="BR1058" s="269"/>
    </row>
    <row r="1059" spans="70:70">
      <c r="BR1059" s="269"/>
    </row>
    <row r="1060" spans="70:70">
      <c r="BR1060" s="269"/>
    </row>
    <row r="1061" spans="70:70">
      <c r="BR1061" s="269"/>
    </row>
    <row r="1062" spans="70:70">
      <c r="BR1062" s="269"/>
    </row>
    <row r="1063" spans="70:70">
      <c r="BR1063" s="269"/>
    </row>
    <row r="1064" spans="70:70">
      <c r="BR1064" s="269"/>
    </row>
    <row r="1065" spans="70:70">
      <c r="BR1065" s="269"/>
    </row>
    <row r="1066" spans="70:70">
      <c r="BR1066" s="269"/>
    </row>
    <row r="1067" spans="70:70">
      <c r="BR1067" s="269"/>
    </row>
    <row r="1068" spans="70:70">
      <c r="BR1068" s="269"/>
    </row>
    <row r="1069" spans="70:70">
      <c r="BR1069" s="269"/>
    </row>
    <row r="1070" spans="70:70">
      <c r="BR1070" s="269"/>
    </row>
    <row r="1071" spans="70:70">
      <c r="BR1071" s="269"/>
    </row>
    <row r="1072" spans="70:70">
      <c r="BR1072" s="269"/>
    </row>
    <row r="1073" spans="70:70">
      <c r="BR1073" s="269"/>
    </row>
    <row r="1074" spans="70:70">
      <c r="BR1074" s="269"/>
    </row>
    <row r="1075" spans="70:70">
      <c r="BR1075" s="269"/>
    </row>
    <row r="1076" spans="70:70">
      <c r="BR1076" s="269"/>
    </row>
    <row r="1077" spans="70:70">
      <c r="BR1077" s="269"/>
    </row>
    <row r="1078" spans="70:70">
      <c r="BR1078" s="269"/>
    </row>
    <row r="1079" spans="70:70">
      <c r="BR1079" s="269"/>
    </row>
    <row r="1080" spans="70:70">
      <c r="BR1080" s="269"/>
    </row>
    <row r="1081" spans="70:70">
      <c r="BR1081" s="269"/>
    </row>
    <row r="1082" spans="70:70">
      <c r="BR1082" s="269"/>
    </row>
    <row r="1083" spans="70:70">
      <c r="BR1083" s="269"/>
    </row>
    <row r="1084" spans="70:70">
      <c r="BR1084" s="269"/>
    </row>
    <row r="1085" spans="70:70">
      <c r="BR1085" s="269"/>
    </row>
    <row r="1086" spans="70:70">
      <c r="BR1086" s="269"/>
    </row>
    <row r="1087" spans="70:70">
      <c r="BR1087" s="269"/>
    </row>
    <row r="1088" spans="70:70">
      <c r="BR1088" s="269"/>
    </row>
    <row r="1089" spans="70:70">
      <c r="BR1089" s="269"/>
    </row>
    <row r="1090" spans="70:70">
      <c r="BR1090" s="269"/>
    </row>
    <row r="1091" spans="70:70">
      <c r="BR1091" s="269"/>
    </row>
    <row r="1092" spans="70:70">
      <c r="BR1092" s="269"/>
    </row>
    <row r="1093" spans="70:70">
      <c r="BR1093" s="269"/>
    </row>
    <row r="1094" spans="70:70">
      <c r="BR1094" s="269"/>
    </row>
    <row r="1095" spans="70:70">
      <c r="BR1095" s="269"/>
    </row>
    <row r="1097" spans="70:70">
      <c r="BR1097" s="276"/>
    </row>
    <row r="1101" spans="70:70">
      <c r="BR1101" s="276"/>
    </row>
    <row r="1156" spans="70:70">
      <c r="BR1156" s="269"/>
    </row>
    <row r="1157" spans="70:70">
      <c r="BR1157" s="267"/>
    </row>
    <row r="1158" spans="70:70">
      <c r="BR1158" s="268"/>
    </row>
    <row r="1159" spans="70:70">
      <c r="BR1159" s="267"/>
    </row>
    <row r="1160" spans="70:70">
      <c r="BR1160" s="267"/>
    </row>
    <row r="1161" spans="70:70">
      <c r="BR1161" s="267"/>
    </row>
    <row r="1162" spans="70:70">
      <c r="BR1162" s="268"/>
    </row>
    <row r="1163" spans="70:70">
      <c r="BR1163" s="267"/>
    </row>
    <row r="1164" spans="70:70">
      <c r="BR1164" s="267"/>
    </row>
    <row r="1166" spans="70:70">
      <c r="BR1166" s="267"/>
    </row>
    <row r="1167" spans="70:70">
      <c r="BR1167" s="267"/>
    </row>
    <row r="1168" spans="70:70">
      <c r="BR1168" s="267"/>
    </row>
    <row r="1169" spans="70:70">
      <c r="BR1169" s="267"/>
    </row>
    <row r="1170" spans="70:70">
      <c r="BR1170" s="267"/>
    </row>
    <row r="1172" spans="70:70">
      <c r="BR1172" s="267"/>
    </row>
    <row r="1173" spans="70:70">
      <c r="BR1173" s="267"/>
    </row>
    <row r="1174" spans="70:70">
      <c r="BR1174" s="267"/>
    </row>
    <row r="1175" spans="70:70">
      <c r="BR1175" s="267"/>
    </row>
    <row r="1176" spans="70:70">
      <c r="BR1176" s="267"/>
    </row>
    <row r="1177" spans="70:70">
      <c r="BR1177" s="267"/>
    </row>
    <row r="1178" spans="70:70">
      <c r="BR1178" s="267"/>
    </row>
    <row r="1179" spans="70:70">
      <c r="BR1179" s="267"/>
    </row>
    <row r="1180" spans="70:70">
      <c r="BR1180" s="267"/>
    </row>
    <row r="1181" spans="70:70">
      <c r="BR1181" s="267"/>
    </row>
    <row r="1182" spans="70:70">
      <c r="BR1182" s="267"/>
    </row>
    <row r="1183" spans="70:70">
      <c r="BR1183" s="267"/>
    </row>
    <row r="1184" spans="70:70">
      <c r="BR1184" s="267"/>
    </row>
    <row r="1185" spans="70:70">
      <c r="BR1185" s="267"/>
    </row>
    <row r="1186" spans="70:70">
      <c r="BR1186" s="267"/>
    </row>
    <row r="1187" spans="70:70">
      <c r="BR1187" s="267"/>
    </row>
    <row r="1188" spans="70:70">
      <c r="BR1188" s="267"/>
    </row>
    <row r="1189" spans="70:70">
      <c r="BR1189" s="267"/>
    </row>
    <row r="1190" spans="70:70">
      <c r="BR1190" s="267"/>
    </row>
    <row r="1191" spans="70:70">
      <c r="BR1191" s="267"/>
    </row>
    <row r="1192" spans="70:70">
      <c r="BR1192" s="267"/>
    </row>
    <row r="1193" spans="70:70">
      <c r="BR1193" s="267"/>
    </row>
    <row r="1194" spans="70:70">
      <c r="BR1194" s="267"/>
    </row>
    <row r="1195" spans="70:70">
      <c r="BR1195" s="267"/>
    </row>
    <row r="1196" spans="70:70">
      <c r="BR1196" s="267"/>
    </row>
    <row r="1197" spans="70:70">
      <c r="BR1197" s="267"/>
    </row>
    <row r="1198" spans="70:70">
      <c r="BR1198" s="267"/>
    </row>
    <row r="1199" spans="70:70">
      <c r="BR1199" s="269"/>
    </row>
    <row r="1201" spans="70:70">
      <c r="BR1201" s="269"/>
    </row>
    <row r="1202" spans="70:70">
      <c r="BR1202" s="269"/>
    </row>
    <row r="1215" spans="70:70">
      <c r="BR1215" s="269"/>
    </row>
    <row r="1216" spans="70:70">
      <c r="BR1216" s="269"/>
    </row>
    <row r="1217" spans="70:70">
      <c r="BR1217" s="269"/>
    </row>
    <row r="1218" spans="70:70">
      <c r="BR1218" s="269"/>
    </row>
    <row r="1219" spans="70:70">
      <c r="BR1219" s="267"/>
    </row>
    <row r="1220" spans="70:70">
      <c r="BR1220" s="267"/>
    </row>
    <row r="1221" spans="70:70">
      <c r="BR1221" s="269"/>
    </row>
    <row r="1222" spans="70:70">
      <c r="BR1222" s="267"/>
    </row>
    <row r="1223" spans="70:70">
      <c r="BR1223" s="267"/>
    </row>
    <row r="1224" spans="70:70">
      <c r="BR1224" s="267"/>
    </row>
    <row r="1225" spans="70:70">
      <c r="BR1225" s="267"/>
    </row>
    <row r="1226" spans="70:70">
      <c r="BR1226" s="267"/>
    </row>
    <row r="1227" spans="70:70">
      <c r="BR1227" s="267"/>
    </row>
    <row r="1228" spans="70:70">
      <c r="BR1228" s="267"/>
    </row>
    <row r="1229" spans="70:70">
      <c r="BR1229" s="267"/>
    </row>
    <row r="1230" spans="70:70">
      <c r="BR1230" s="267"/>
    </row>
    <row r="1231" spans="70:70">
      <c r="BR1231" s="267"/>
    </row>
    <row r="1240" spans="70:70">
      <c r="BR1240" s="269"/>
    </row>
    <row r="1241" spans="70:70">
      <c r="BR1241" s="269"/>
    </row>
    <row r="1242" spans="70:70">
      <c r="BR1242" s="269"/>
    </row>
    <row r="1243" spans="70:70">
      <c r="BR1243" s="269"/>
    </row>
    <row r="1246" spans="70:70">
      <c r="BR1246" s="269"/>
    </row>
    <row r="1249" spans="70:70">
      <c r="BR1249" s="269"/>
    </row>
    <row r="1251" spans="70:70">
      <c r="BR1251" s="269"/>
    </row>
    <row r="1253" spans="70:70">
      <c r="BR1253" s="269"/>
    </row>
    <row r="1255" spans="70:70">
      <c r="BR1255" s="269"/>
    </row>
    <row r="1257" spans="70:70">
      <c r="BR1257" s="269"/>
    </row>
    <row r="1260" spans="70:70">
      <c r="BR1260" s="269"/>
    </row>
    <row r="1263" spans="70:70">
      <c r="BR1263" s="269"/>
    </row>
    <row r="1264" spans="70:70">
      <c r="BR1264" s="269"/>
    </row>
    <row r="1265" spans="70:70">
      <c r="BR1265" s="269"/>
    </row>
    <row r="1268" spans="70:70">
      <c r="BR1268" s="269"/>
    </row>
    <row r="1271" spans="70:70">
      <c r="BR1271" s="269"/>
    </row>
    <row r="1274" spans="70:70">
      <c r="BR1274"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7"/>
    </row>
    <row r="1364" spans="70:70">
      <c r="BR1364" s="267"/>
    </row>
    <row r="1366" spans="70:70">
      <c r="BR1366"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269" xr:uid="{00000000-0002-0000-0500-000000000000}">
      <formula1>$CB$19:$CB$58</formula1>
    </dataValidation>
    <dataValidation imeMode="halfAlpha" allowBlank="1" showInputMessage="1" showErrorMessage="1" sqref="P18:S267 AF18:AF267 AP18:BC267" xr:uid="{00000000-0002-0000-0500-000001000000}"/>
    <dataValidation type="whole" imeMode="halfAlpha" operator="greaterThan" allowBlank="1" showInputMessage="1" showErrorMessage="1" sqref="AG18:AG267" xr:uid="{00000000-0002-0000-0500-000002000000}">
      <formula1>0</formula1>
    </dataValidation>
    <dataValidation type="list" imeMode="hiragana" allowBlank="1" showInputMessage="1" showErrorMessage="1" sqref="K18:K267" xr:uid="{00000000-0002-0000-0500-000003000000}">
      <formula1>$BU$19:$BU$28</formula1>
    </dataValidation>
    <dataValidation type="list" imeMode="hiragana" allowBlank="1" showInputMessage="1" showErrorMessage="1" sqref="L18:L267" xr:uid="{00000000-0002-0000-0500-000004000000}">
      <formula1>$CC$19:$CC$20</formula1>
    </dataValidation>
    <dataValidation type="list" allowBlank="1" showInputMessage="1" showErrorMessage="1" sqref="BE18:BE267" xr:uid="{00000000-0002-0000-0500-000005000000}">
      <formula1>ナンバー分類</formula1>
    </dataValidation>
    <dataValidation type="whole" imeMode="off" allowBlank="1" showInputMessage="1" showErrorMessage="1" sqref="F18:F267" xr:uid="{00000000-0002-0000-0500-000006000000}">
      <formula1>1</formula1>
      <formula2>9999</formula2>
    </dataValidation>
    <dataValidation type="whole" imeMode="off" operator="greaterThanOrEqual" allowBlank="1" showInputMessage="1" showErrorMessage="1" sqref="N18:O267" xr:uid="{00000000-0002-0000-0500-000007000000}">
      <formula1>0</formula1>
    </dataValidation>
    <dataValidation type="whole" imeMode="off" operator="greaterThanOrEqual" allowBlank="1" showInputMessage="1" showErrorMessage="1" sqref="J18:J267" xr:uid="{00000000-0002-0000-0500-000008000000}">
      <formula1>100</formula1>
    </dataValidation>
    <dataValidation type="list" imeMode="hiragana" operator="greaterThanOrEqual" allowBlank="1" showInputMessage="1" sqref="C18:C267" xr:uid="{00000000-0002-0000-0500-000009000000}">
      <formula1>使用の本拠</formula1>
    </dataValidation>
    <dataValidation type="list" allowBlank="1" showInputMessage="1" showErrorMessage="1" sqref="X18:X267" xr:uid="{00000000-0002-0000-0500-00000A000000}">
      <formula1>"1"</formula1>
    </dataValidation>
    <dataValidation imeMode="on" allowBlank="1" showInputMessage="1" showErrorMessage="1" sqref="G18:G267" xr:uid="{00000000-0002-0000-0500-00000B000000}"/>
    <dataValidation type="list" imeMode="off" allowBlank="1" showInputMessage="1" showErrorMessage="1" sqref="B18:B267" xr:uid="{00000000-0002-0000-0500-00000C000000}">
      <formula1>事業場コード</formula1>
    </dataValidation>
    <dataValidation imeMode="off" allowBlank="1" showInputMessage="1" showErrorMessage="1" sqref="H5 H8 H11 K5 L5:M5 K8 L8:M8 K11 L11:M11" xr:uid="{00000000-0002-0000-0500-00000D000000}"/>
    <dataValidation type="list" allowBlank="1" showInputMessage="1" showErrorMessage="1" sqref="W18:W267" xr:uid="{00000000-0002-0000-0500-00000E000000}">
      <formula1>"1,2,3"</formula1>
    </dataValidation>
    <dataValidation type="list" allowBlank="1" showInputMessage="1" sqref="I18:I267" xr:uid="{00000000-0002-0000-0500-00000F000000}">
      <formula1>型式</formula1>
    </dataValidation>
    <dataValidation type="list" allowBlank="1" showInputMessage="1" sqref="E18:E267" xr:uid="{00000000-0002-0000-0500-000011000000}">
      <formula1>かな</formula1>
    </dataValidation>
    <dataValidation type="list" allowBlank="1" showInputMessage="1" showErrorMessage="1" sqref="M18:M267" xr:uid="{00000000-0002-0000-0500-000012000000}">
      <formula1>$BZ$19:$BZ$23</formula1>
    </dataValidation>
    <dataValidation type="list" allowBlank="1" showInputMessage="1" showErrorMessage="1" sqref="H18:H267" xr:uid="{00000000-0002-0000-0500-000010000000}">
      <formula1>INDIRECT(BE18)</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Z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26953125" style="83" customWidth="1"/>
    <col min="19" max="19" width="8.36328125" style="82" customWidth="1"/>
    <col min="20" max="21" width="6.36328125" style="82" customWidth="1"/>
    <col min="22" max="22" width="7.7265625" style="82" customWidth="1"/>
    <col min="23" max="25" width="7.90625" style="82" hidden="1" customWidth="1"/>
    <col min="26" max="26" width="9" style="82" hidden="1" customWidth="1"/>
    <col min="27" max="16384" width="9" style="82"/>
  </cols>
  <sheetData>
    <row r="1" spans="1:18" ht="22.5" customHeight="1">
      <c r="C1" s="83"/>
      <c r="Q1" s="181" t="s">
        <v>941</v>
      </c>
      <c r="R1" s="82"/>
    </row>
    <row r="2" spans="1:18" ht="22.5" customHeight="1">
      <c r="C2" s="83"/>
      <c r="L2" s="674" t="str">
        <f>"【"&amp;別紙１!$F$2&amp;"】"</f>
        <v>【0】</v>
      </c>
      <c r="M2" s="777"/>
      <c r="N2" s="777"/>
      <c r="O2" s="777"/>
      <c r="P2" s="777"/>
      <c r="Q2" s="777"/>
      <c r="R2" s="82"/>
    </row>
    <row r="3" spans="1:18" ht="12" customHeight="1">
      <c r="C3" s="83"/>
      <c r="N3" s="161"/>
      <c r="O3" s="161"/>
      <c r="P3" s="161"/>
      <c r="Q3" s="161"/>
      <c r="R3" s="82"/>
    </row>
    <row r="4" spans="1:18" ht="26.5" customHeight="1" thickBot="1">
      <c r="A4" s="324" t="s">
        <v>1791</v>
      </c>
      <c r="C4" s="83"/>
      <c r="L4" s="158"/>
      <c r="M4" s="158"/>
      <c r="N4" s="178"/>
      <c r="O4" s="178"/>
      <c r="P4" s="178"/>
      <c r="Q4" s="178"/>
      <c r="R4" s="82"/>
    </row>
    <row r="5" spans="1:18" ht="30" customHeight="1" thickBot="1">
      <c r="C5" s="83"/>
      <c r="E5" s="82"/>
      <c r="F5" s="782" t="s">
        <v>693</v>
      </c>
      <c r="G5" s="783"/>
      <c r="H5" s="784"/>
      <c r="I5" s="176"/>
      <c r="J5" s="176"/>
      <c r="K5" s="177"/>
      <c r="L5" s="791" t="s">
        <v>692</v>
      </c>
      <c r="M5" s="791"/>
      <c r="N5" s="791"/>
      <c r="O5" s="790" t="s">
        <v>925</v>
      </c>
      <c r="P5" s="791"/>
      <c r="Q5" s="791"/>
      <c r="R5" s="82"/>
    </row>
    <row r="6" spans="1:18" ht="30" customHeight="1">
      <c r="A6" s="827" t="s">
        <v>1118</v>
      </c>
      <c r="B6" s="828"/>
      <c r="C6" s="809" t="s">
        <v>688</v>
      </c>
      <c r="D6" s="810"/>
      <c r="E6" s="811"/>
      <c r="F6" s="822">
        <f>'別紙２－１'!H10</f>
        <v>0</v>
      </c>
      <c r="G6" s="822"/>
      <c r="H6" s="823"/>
      <c r="I6" s="786" t="s">
        <v>688</v>
      </c>
      <c r="J6" s="787"/>
      <c r="K6" s="787"/>
      <c r="L6" s="792">
        <f>'別紙２－１'!K10</f>
        <v>0</v>
      </c>
      <c r="M6" s="792"/>
      <c r="N6" s="792"/>
      <c r="O6" s="792">
        <f>'別紙２－１'!L10</f>
        <v>0</v>
      </c>
      <c r="P6" s="792"/>
      <c r="Q6" s="837"/>
      <c r="R6" s="82"/>
    </row>
    <row r="7" spans="1:18" ht="30" customHeight="1">
      <c r="A7" s="829"/>
      <c r="B7" s="830"/>
      <c r="C7" s="812" t="s">
        <v>689</v>
      </c>
      <c r="D7" s="813"/>
      <c r="E7" s="814"/>
      <c r="F7" s="778">
        <f>'別紙２－１'!H11</f>
        <v>0</v>
      </c>
      <c r="G7" s="778"/>
      <c r="H7" s="779"/>
      <c r="I7" s="820" t="s">
        <v>690</v>
      </c>
      <c r="J7" s="821"/>
      <c r="K7" s="821"/>
      <c r="L7" s="835">
        <f>'別紙２－１'!K11</f>
        <v>0</v>
      </c>
      <c r="M7" s="835"/>
      <c r="N7" s="835"/>
      <c r="O7" s="835">
        <f>'別紙２－１'!L11</f>
        <v>0</v>
      </c>
      <c r="P7" s="835"/>
      <c r="Q7" s="838"/>
      <c r="R7" s="82"/>
    </row>
    <row r="8" spans="1:18" ht="30" customHeight="1" thickBot="1">
      <c r="A8" s="829"/>
      <c r="B8" s="830"/>
      <c r="C8" s="815" t="s">
        <v>683</v>
      </c>
      <c r="D8" s="816"/>
      <c r="E8" s="817"/>
      <c r="F8" s="780" t="str">
        <f>'別紙２－１'!H12</f>
        <v/>
      </c>
      <c r="G8" s="780"/>
      <c r="H8" s="781"/>
      <c r="I8" s="818" t="s">
        <v>691</v>
      </c>
      <c r="J8" s="819"/>
      <c r="K8" s="819"/>
      <c r="L8" s="836" t="str">
        <f>'別紙２－１'!K12</f>
        <v/>
      </c>
      <c r="M8" s="836"/>
      <c r="N8" s="836"/>
      <c r="O8" s="836" t="str">
        <f>'別紙２－１'!L12</f>
        <v/>
      </c>
      <c r="P8" s="836"/>
      <c r="Q8" s="839"/>
      <c r="R8" s="82"/>
    </row>
    <row r="9" spans="1:18" ht="30" customHeight="1" thickBot="1">
      <c r="A9" s="831"/>
      <c r="B9" s="832"/>
      <c r="C9" s="824" t="s">
        <v>1774</v>
      </c>
      <c r="D9" s="825"/>
      <c r="E9" s="826"/>
      <c r="F9" s="785"/>
      <c r="G9" s="785"/>
      <c r="H9" s="785"/>
      <c r="I9" s="782" t="s">
        <v>23</v>
      </c>
      <c r="J9" s="783"/>
      <c r="K9" s="783"/>
      <c r="L9" s="783"/>
      <c r="M9" s="783"/>
      <c r="N9" s="783"/>
      <c r="O9" s="783"/>
      <c r="P9" s="783"/>
      <c r="Q9" s="784"/>
      <c r="R9" s="82"/>
    </row>
    <row r="10" spans="1:18" ht="16.5" customHeight="1">
      <c r="A10" s="833" t="str">
        <f>IF(F9="","翌年度目標を入力してください","")</f>
        <v>翌年度目標を入力してください</v>
      </c>
      <c r="B10" s="833"/>
      <c r="C10" s="833"/>
      <c r="D10" s="833"/>
      <c r="E10" s="833"/>
      <c r="F10" s="833"/>
      <c r="G10" s="833"/>
      <c r="H10" s="833"/>
      <c r="I10" s="834" t="s">
        <v>1888</v>
      </c>
      <c r="J10" s="834"/>
      <c r="K10" s="834"/>
      <c r="L10" s="834"/>
      <c r="M10" s="834"/>
      <c r="N10" s="834"/>
      <c r="O10" s="834"/>
      <c r="P10" s="834"/>
      <c r="Q10" s="834"/>
      <c r="R10" s="82"/>
    </row>
    <row r="11" spans="1:18" ht="24.65" customHeight="1" thickBot="1">
      <c r="A11" s="808" t="s">
        <v>1103</v>
      </c>
      <c r="B11" s="808"/>
      <c r="C11" s="808"/>
      <c r="D11" s="808"/>
      <c r="E11" s="808"/>
      <c r="F11" s="808"/>
      <c r="G11" s="808"/>
      <c r="H11" s="808"/>
      <c r="I11" s="82"/>
      <c r="J11" s="82"/>
      <c r="K11" s="82"/>
      <c r="L11" s="82"/>
      <c r="M11" s="261"/>
      <c r="N11" s="261"/>
      <c r="O11" s="261"/>
      <c r="Q11" s="180"/>
      <c r="R11" s="82"/>
    </row>
    <row r="12" spans="1:18" ht="28.5" customHeight="1" thickBot="1">
      <c r="A12" s="793" t="s">
        <v>1116</v>
      </c>
      <c r="B12" s="794"/>
      <c r="C12" s="794"/>
      <c r="D12" s="794"/>
      <c r="E12" s="795"/>
      <c r="F12" s="842" t="s">
        <v>1470</v>
      </c>
      <c r="G12" s="843"/>
      <c r="H12" s="843"/>
      <c r="I12" s="843"/>
      <c r="J12" s="843"/>
      <c r="K12" s="843"/>
      <c r="L12" s="842" t="s">
        <v>1456</v>
      </c>
      <c r="M12" s="843"/>
      <c r="N12" s="843"/>
      <c r="O12" s="843"/>
      <c r="P12" s="843"/>
      <c r="Q12" s="844"/>
      <c r="R12" s="82"/>
    </row>
    <row r="13" spans="1:18" ht="28.5" customHeight="1">
      <c r="A13" s="761" t="s">
        <v>1457</v>
      </c>
      <c r="B13" s="762"/>
      <c r="C13" s="765">
        <f>SUMIF('別紙２－１'!$AJ$18:$AJ$267,"=軽",'別紙２－１'!$O$18:$O$267)</f>
        <v>0</v>
      </c>
      <c r="D13" s="766"/>
      <c r="E13" s="774"/>
      <c r="F13" s="788" t="s">
        <v>1465</v>
      </c>
      <c r="G13" s="789"/>
      <c r="H13" s="789"/>
      <c r="I13" s="765">
        <f>SUMIF('別紙２－１'!$AJ$18:$AJ$267,"=軽",'別紙２－１'!$N$18:$N$267)</f>
        <v>0</v>
      </c>
      <c r="J13" s="766"/>
      <c r="K13" s="766"/>
      <c r="L13" s="845" t="s">
        <v>1461</v>
      </c>
      <c r="M13" s="846"/>
      <c r="N13" s="846"/>
      <c r="O13" s="847">
        <f>IF(C13&gt;0,I13/C13,0)</f>
        <v>0</v>
      </c>
      <c r="P13" s="847"/>
      <c r="Q13" s="848"/>
      <c r="R13" s="82"/>
    </row>
    <row r="14" spans="1:18" ht="28.5" customHeight="1">
      <c r="A14" s="763" t="s">
        <v>1458</v>
      </c>
      <c r="B14" s="764"/>
      <c r="C14" s="769">
        <f>SUMIF('別紙２－１'!$AJ$18:$AJ$267,"=ガ",'別紙２－１'!$O$18:$O$267)</f>
        <v>0</v>
      </c>
      <c r="D14" s="769"/>
      <c r="E14" s="767"/>
      <c r="F14" s="770" t="s">
        <v>1466</v>
      </c>
      <c r="G14" s="771"/>
      <c r="H14" s="771"/>
      <c r="I14" s="767">
        <f>SUMIF('別紙２－１'!$AJ$18:$AJ$267,"=ガ",'別紙２－１'!$N$18:$N$267)</f>
        <v>0</v>
      </c>
      <c r="J14" s="768"/>
      <c r="K14" s="768"/>
      <c r="L14" s="770" t="s">
        <v>1462</v>
      </c>
      <c r="M14" s="771"/>
      <c r="N14" s="771"/>
      <c r="O14" s="840">
        <f>IF(C14&gt;0,I14/C14,0)</f>
        <v>0</v>
      </c>
      <c r="P14" s="840"/>
      <c r="Q14" s="841"/>
      <c r="R14" s="82"/>
    </row>
    <row r="15" spans="1:18" ht="28.5" customHeight="1">
      <c r="A15" s="763" t="s">
        <v>1459</v>
      </c>
      <c r="B15" s="764"/>
      <c r="C15" s="769">
        <f>SUMIF('別紙２－１'!$AJ$18:$AJ$267,"=L",'別紙２－１'!$O$18:$O$267)</f>
        <v>0</v>
      </c>
      <c r="D15" s="769"/>
      <c r="E15" s="767"/>
      <c r="F15" s="770" t="s">
        <v>1467</v>
      </c>
      <c r="G15" s="771"/>
      <c r="H15" s="771"/>
      <c r="I15" s="767">
        <f>SUMIF('別紙２－１'!$AJ$18:$AJ$267,"=L",'別紙２－１'!$N$18:$N$267)</f>
        <v>0</v>
      </c>
      <c r="J15" s="768"/>
      <c r="K15" s="768"/>
      <c r="L15" s="770" t="s">
        <v>1463</v>
      </c>
      <c r="M15" s="771"/>
      <c r="N15" s="771"/>
      <c r="O15" s="840">
        <f>IF(C15&gt;0,I15/C15,0)</f>
        <v>0</v>
      </c>
      <c r="P15" s="840"/>
      <c r="Q15" s="841"/>
      <c r="R15" s="82"/>
    </row>
    <row r="16" spans="1:18" ht="28.5" customHeight="1" thickBot="1">
      <c r="A16" s="772" t="s">
        <v>1460</v>
      </c>
      <c r="B16" s="773"/>
      <c r="C16" s="806">
        <f>SUMIF('別紙２－１'!$AJ$18:$AJ$267,"=C",'別紙２－１'!$O$18:$O$267)</f>
        <v>0</v>
      </c>
      <c r="D16" s="806"/>
      <c r="E16" s="775"/>
      <c r="F16" s="805" t="s">
        <v>1468</v>
      </c>
      <c r="G16" s="764"/>
      <c r="H16" s="764"/>
      <c r="I16" s="767">
        <f>SUMIF('別紙２－１'!$AJ$18:$AJ$267,"=C",'別紙２－１'!$N$18:$N$267)</f>
        <v>0</v>
      </c>
      <c r="J16" s="768"/>
      <c r="K16" s="768"/>
      <c r="L16" s="803" t="s">
        <v>1464</v>
      </c>
      <c r="M16" s="804"/>
      <c r="N16" s="804"/>
      <c r="O16" s="796">
        <f>IF(C16&gt;0,I16/C16,0)</f>
        <v>0</v>
      </c>
      <c r="P16" s="796"/>
      <c r="Q16" s="797"/>
      <c r="R16" s="82"/>
    </row>
    <row r="17" spans="1:25" ht="28.5" customHeight="1" thickBot="1">
      <c r="A17" s="807"/>
      <c r="B17" s="807"/>
      <c r="C17" s="182"/>
      <c r="D17" s="183"/>
      <c r="E17" s="184"/>
      <c r="F17" s="772" t="s">
        <v>1469</v>
      </c>
      <c r="G17" s="773"/>
      <c r="H17" s="773"/>
      <c r="I17" s="775">
        <f>SUM('別紙２－１'!$N$18:$N$267)-I13-I14-I15-I16</f>
        <v>0</v>
      </c>
      <c r="J17" s="776"/>
      <c r="K17" s="776"/>
      <c r="L17" s="311"/>
      <c r="Q17" s="180"/>
      <c r="R17" s="82"/>
    </row>
    <row r="18" spans="1:25" ht="30" customHeight="1" thickBot="1">
      <c r="A18" s="212" t="s">
        <v>1792</v>
      </c>
      <c r="B18" s="157"/>
      <c r="C18" s="157"/>
      <c r="D18" s="157"/>
      <c r="E18" s="157"/>
      <c r="F18" s="157"/>
      <c r="G18" s="155"/>
      <c r="H18" s="157"/>
      <c r="I18" s="82"/>
      <c r="J18" s="82"/>
      <c r="K18" s="82"/>
      <c r="L18" s="91"/>
      <c r="M18" s="91"/>
      <c r="N18" s="91"/>
      <c r="O18" s="91"/>
      <c r="P18" s="91"/>
      <c r="Q18" s="179"/>
      <c r="R18" s="82"/>
    </row>
    <row r="19" spans="1:25" ht="36" customHeight="1">
      <c r="A19" s="799"/>
      <c r="B19" s="801" t="s">
        <v>1135</v>
      </c>
      <c r="C19" s="756">
        <f>別紙１!F4</f>
        <v>0</v>
      </c>
      <c r="D19" s="757"/>
      <c r="E19" s="189" t="s">
        <v>323</v>
      </c>
      <c r="F19" s="756" t="e">
        <f>別紙１!Z37</f>
        <v>#N/A</v>
      </c>
      <c r="G19" s="757"/>
      <c r="H19" s="189" t="s">
        <v>323</v>
      </c>
      <c r="I19" s="756" t="e">
        <f>別紙１!AA37</f>
        <v>#N/A</v>
      </c>
      <c r="J19" s="757"/>
      <c r="K19" s="189" t="s">
        <v>323</v>
      </c>
      <c r="L19" s="756" t="e">
        <f>別紙１!AB37</f>
        <v>#N/A</v>
      </c>
      <c r="M19" s="757"/>
      <c r="N19" s="189" t="s">
        <v>323</v>
      </c>
      <c r="O19" s="756" t="e">
        <f>別紙１!AC37</f>
        <v>#N/A</v>
      </c>
      <c r="P19" s="757"/>
      <c r="Q19" s="189" t="s">
        <v>323</v>
      </c>
      <c r="R19" s="84"/>
      <c r="S19" s="345"/>
      <c r="T19" s="346" t="str">
        <f>様式１０号!H20</f>
        <v>令和６</v>
      </c>
      <c r="U19" s="347" t="s">
        <v>950</v>
      </c>
      <c r="V19" s="348"/>
      <c r="W19" s="83"/>
    </row>
    <row r="20" spans="1:25" ht="36" customHeight="1" thickBot="1">
      <c r="A20" s="800"/>
      <c r="B20" s="802"/>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21"/>
      <c r="T20" s="375" t="s">
        <v>675</v>
      </c>
      <c r="U20" s="375" t="s">
        <v>676</v>
      </c>
      <c r="V20" s="213" t="s">
        <v>948</v>
      </c>
      <c r="W20" s="82" t="s">
        <v>1795</v>
      </c>
      <c r="X20" s="82" t="s">
        <v>1796</v>
      </c>
      <c r="Y20" s="327" t="s">
        <v>1794</v>
      </c>
    </row>
    <row r="21" spans="1:25" ht="40" customHeight="1" thickTop="1" thickBot="1">
      <c r="A21" s="413" t="s">
        <v>19</v>
      </c>
      <c r="B21" s="400"/>
      <c r="C21" s="401"/>
      <c r="D21" s="402"/>
      <c r="E21" s="403">
        <f>B21-C21+D21</f>
        <v>0</v>
      </c>
      <c r="F21" s="401"/>
      <c r="G21" s="402"/>
      <c r="H21" s="403" t="e">
        <f>IF(別紙１!Z36&gt;別紙１!Y38,"",E21-F21+G21)</f>
        <v>#N/A</v>
      </c>
      <c r="I21" s="401"/>
      <c r="J21" s="402"/>
      <c r="K21" s="403" t="e">
        <f>IF(別紙１!AA36&gt;別紙１!Y38,"",H21-I21+J21)</f>
        <v>#N/A</v>
      </c>
      <c r="L21" s="401"/>
      <c r="M21" s="402"/>
      <c r="N21" s="403" t="e">
        <f>IF(別紙１!AB36&gt;別紙１!Y38,"",K21-L21+M21)</f>
        <v>#N/A</v>
      </c>
      <c r="O21" s="401"/>
      <c r="P21" s="402"/>
      <c r="Q21" s="403" t="e">
        <f>IF(別紙１!AC36&gt;別紙１!Y38,"",N21-O21+P21)</f>
        <v>#N/A</v>
      </c>
      <c r="R21" s="247" t="str">
        <f>IF(OR(B21-C21+D21-F21+G21-I21+J21-L21+M21-O21+P21=V21,B23=0),"","!")</f>
        <v/>
      </c>
      <c r="S21" s="214" t="s">
        <v>19</v>
      </c>
      <c r="T21" s="246">
        <f>W21</f>
        <v>0</v>
      </c>
      <c r="U21" s="246">
        <f>X21</f>
        <v>0</v>
      </c>
      <c r="V21" s="258">
        <f>Y21</f>
        <v>0</v>
      </c>
      <c r="W21" s="325">
        <f>COUNTIF('別紙２－１'!$BH$18:$BH$267,1)+COUNTIF('別紙２－１'!$BH$18:$BH$267,3)</f>
        <v>0</v>
      </c>
      <c r="X21" s="326">
        <f>COUNTIF('別紙２－１'!$BH$18:$BH$267,2)+COUNTIF('別紙２－１'!$BH$18:$BH$267,3)</f>
        <v>0</v>
      </c>
      <c r="Y21" s="464">
        <f>COUNTIF('別紙２－１'!BG18:BG267,"1")</f>
        <v>0</v>
      </c>
    </row>
    <row r="22" spans="1:25" ht="40" customHeight="1" thickTop="1" thickBot="1">
      <c r="A22" s="414" t="s">
        <v>1810</v>
      </c>
      <c r="B22" s="404"/>
      <c r="C22" s="405"/>
      <c r="D22" s="406"/>
      <c r="E22" s="407">
        <f>B22-C22+D22</f>
        <v>0</v>
      </c>
      <c r="F22" s="408"/>
      <c r="G22" s="406"/>
      <c r="H22" s="407" t="e">
        <f>IF(別紙１!Z36&gt;別紙１!Y38,"",E22-F22+G22)</f>
        <v>#N/A</v>
      </c>
      <c r="I22" s="405"/>
      <c r="J22" s="406"/>
      <c r="K22" s="407" t="e">
        <f>IF(別紙１!AA36&gt;別紙１!Y38,"",H22-I22+J22)</f>
        <v>#N/A</v>
      </c>
      <c r="L22" s="408"/>
      <c r="M22" s="406"/>
      <c r="N22" s="407" t="e">
        <f>IF(別紙１!AB36&gt;別紙１!Y38,"",K22-L22+M22)</f>
        <v>#N/A</v>
      </c>
      <c r="O22" s="405"/>
      <c r="P22" s="406"/>
      <c r="Q22" s="407" t="e">
        <f>IF(別紙１!AC36&gt;別紙１!Y38,"",N22-O22+P22)</f>
        <v>#N/A</v>
      </c>
      <c r="R22" s="247" t="str">
        <f>IF(OR(B22-C22+D22-F22+G22-I22+J22-L22+M22-O22+P22=V22,B23=0),"","!")</f>
        <v/>
      </c>
      <c r="S22" s="248" t="s">
        <v>1810</v>
      </c>
      <c r="T22" s="246">
        <f>W22</f>
        <v>0</v>
      </c>
      <c r="U22" s="246">
        <f>X22</f>
        <v>0</v>
      </c>
      <c r="V22" s="258">
        <f>V23-V21</f>
        <v>0</v>
      </c>
      <c r="W22" s="484">
        <f>別紙３!X24-W21</f>
        <v>0</v>
      </c>
      <c r="X22" s="485">
        <f>別紙３!Y24-X21</f>
        <v>0</v>
      </c>
    </row>
    <row r="23" spans="1:25" ht="40" customHeight="1" thickTop="1" thickBot="1">
      <c r="A23" s="415" t="s">
        <v>205</v>
      </c>
      <c r="B23" s="409">
        <f t="shared" ref="B23:P23" si="0">SUM(B21:B22)</f>
        <v>0</v>
      </c>
      <c r="C23" s="409">
        <f t="shared" si="0"/>
        <v>0</v>
      </c>
      <c r="D23" s="410">
        <f t="shared" si="0"/>
        <v>0</v>
      </c>
      <c r="E23" s="411">
        <f t="shared" si="0"/>
        <v>0</v>
      </c>
      <c r="F23" s="409">
        <f t="shared" si="0"/>
        <v>0</v>
      </c>
      <c r="G23" s="410">
        <f t="shared" si="0"/>
        <v>0</v>
      </c>
      <c r="H23" s="407" t="e">
        <f>IF(別紙１!Z36&gt;別紙１!Y38,"",E23-F23+G23)</f>
        <v>#N/A</v>
      </c>
      <c r="I23" s="409">
        <f t="shared" si="0"/>
        <v>0</v>
      </c>
      <c r="J23" s="410">
        <f t="shared" si="0"/>
        <v>0</v>
      </c>
      <c r="K23" s="407" t="e">
        <f>IF(別紙１!AA36&gt;別紙１!Y38,"",H23-I23+J23)</f>
        <v>#N/A</v>
      </c>
      <c r="L23" s="409">
        <f t="shared" si="0"/>
        <v>0</v>
      </c>
      <c r="M23" s="410">
        <f t="shared" si="0"/>
        <v>0</v>
      </c>
      <c r="N23" s="407" t="e">
        <f>IF(別紙１!AB36&gt;別紙１!Y38,"",K23-L23+M23)</f>
        <v>#N/A</v>
      </c>
      <c r="O23" s="409">
        <f t="shared" si="0"/>
        <v>0</v>
      </c>
      <c r="P23" s="410">
        <f t="shared" si="0"/>
        <v>0</v>
      </c>
      <c r="Q23" s="407" t="e">
        <f>IF(別紙１!AC36&gt;別紙１!Y38,"",N23-O23+P23)</f>
        <v>#N/A</v>
      </c>
      <c r="R23" s="247"/>
      <c r="S23" s="481" t="s">
        <v>205</v>
      </c>
      <c r="T23" s="482">
        <f>T21+T22</f>
        <v>0</v>
      </c>
      <c r="U23" s="482">
        <f>U21+U22</f>
        <v>0</v>
      </c>
      <c r="V23" s="486">
        <f>別紙１!BC33+別紙１!BC34</f>
        <v>0</v>
      </c>
      <c r="W23" s="328" t="s">
        <v>952</v>
      </c>
    </row>
    <row r="24" spans="1:25" ht="45" customHeight="1" thickBot="1">
      <c r="A24" s="483" t="s">
        <v>1866</v>
      </c>
      <c r="B24" s="412" t="str">
        <f>IF(B23&gt;0,ROUND((B21/B23),3),"")</f>
        <v/>
      </c>
      <c r="C24" s="758" t="str">
        <f>IF(E23&gt;0,ROUND((E21/E23),3),"")</f>
        <v/>
      </c>
      <c r="D24" s="759"/>
      <c r="E24" s="760"/>
      <c r="F24" s="758" t="e">
        <f>IF(別紙１!Z36&gt;別紙１!Y38,"",ROUND((H21/H23),3))</f>
        <v>#N/A</v>
      </c>
      <c r="G24" s="759"/>
      <c r="H24" s="760"/>
      <c r="I24" s="758" t="e">
        <f>IF(別紙１!AA36&gt;別紙１!Y38,"",ROUND((K21/K23),3))</f>
        <v>#N/A</v>
      </c>
      <c r="J24" s="759"/>
      <c r="K24" s="760"/>
      <c r="L24" s="758" t="e">
        <f>IF(別紙１!AB36&gt;別紙１!Y38,"",ROUND((N21/N23),3))</f>
        <v>#N/A</v>
      </c>
      <c r="M24" s="759"/>
      <c r="N24" s="760"/>
      <c r="O24" s="758" t="e">
        <f>IF(別紙１!AC36&gt;別紙１!Y38,"",ROUND((Q21/Q23),3))</f>
        <v>#N/A</v>
      </c>
      <c r="P24" s="759"/>
      <c r="Q24" s="760"/>
      <c r="R24" s="85"/>
      <c r="S24" s="753" t="s">
        <v>1869</v>
      </c>
      <c r="T24" s="754"/>
      <c r="U24" s="755"/>
      <c r="V24" s="487" t="str">
        <f>"(" &amp; 別紙１!BC34 &amp; ")"</f>
        <v>(0)</v>
      </c>
    </row>
    <row r="25" spans="1:25" ht="16.5" customHeight="1">
      <c r="A25" s="261" t="s">
        <v>971</v>
      </c>
      <c r="B25" s="210" t="s">
        <v>1101</v>
      </c>
      <c r="R25" s="82"/>
      <c r="S25" s="306"/>
      <c r="T25" s="306"/>
      <c r="U25" s="306"/>
    </row>
    <row r="26" spans="1:25" ht="17.25" customHeight="1">
      <c r="A26" s="261" t="s">
        <v>972</v>
      </c>
      <c r="B26" s="390" t="s">
        <v>1102</v>
      </c>
      <c r="S26" s="306"/>
      <c r="T26" s="306"/>
      <c r="U26" s="306"/>
      <c r="V26" s="306"/>
    </row>
    <row r="27" spans="1:25">
      <c r="A27" s="261" t="s">
        <v>972</v>
      </c>
      <c r="B27" s="390" t="s">
        <v>973</v>
      </c>
      <c r="S27" s="306"/>
      <c r="T27" s="306"/>
      <c r="U27" s="306"/>
      <c r="V27" s="306"/>
    </row>
    <row r="28" spans="1:25">
      <c r="A28" s="261" t="s">
        <v>972</v>
      </c>
      <c r="B28" s="390" t="s">
        <v>1818</v>
      </c>
      <c r="S28" s="306"/>
      <c r="T28" s="306"/>
      <c r="U28" s="306"/>
      <c r="V28" s="306"/>
    </row>
    <row r="29" spans="1:25">
      <c r="A29" s="261" t="s">
        <v>972</v>
      </c>
      <c r="B29" s="390" t="s">
        <v>1819</v>
      </c>
      <c r="S29" s="306"/>
      <c r="T29" s="306"/>
      <c r="U29" s="306"/>
      <c r="V29" s="306"/>
    </row>
    <row r="30" spans="1:25">
      <c r="A30" s="752" t="str">
        <f>IF(COUNTIF(R21:R23,"!")&gt;0,"！を表示した箇所の合計台数が別紙２－１の情報と一致しません。","")</f>
        <v/>
      </c>
      <c r="B30" s="752"/>
      <c r="C30" s="752"/>
      <c r="D30" s="752"/>
      <c r="E30" s="752"/>
      <c r="F30" s="752"/>
      <c r="G30" s="752"/>
      <c r="H30" s="752"/>
      <c r="I30" s="752"/>
      <c r="J30" s="752"/>
      <c r="K30" s="752"/>
      <c r="L30" s="752"/>
      <c r="M30" s="752"/>
      <c r="N30" s="752"/>
      <c r="O30" s="752"/>
      <c r="P30" s="752"/>
      <c r="Q30" s="752"/>
      <c r="T30" s="86"/>
      <c r="U30" s="86"/>
    </row>
    <row r="31" spans="1:25">
      <c r="A31" s="752"/>
      <c r="B31" s="752"/>
      <c r="C31" s="752"/>
      <c r="D31" s="752"/>
      <c r="E31" s="752"/>
      <c r="F31" s="752"/>
      <c r="G31" s="752"/>
      <c r="H31" s="752"/>
      <c r="I31" s="752"/>
      <c r="J31" s="752"/>
      <c r="K31" s="752"/>
      <c r="L31" s="752"/>
      <c r="M31" s="752"/>
      <c r="N31" s="752"/>
      <c r="O31" s="752"/>
      <c r="P31" s="752"/>
      <c r="Q31" s="752"/>
      <c r="T31" s="86"/>
      <c r="U31" s="86"/>
    </row>
    <row r="32" spans="1:25">
      <c r="E32" s="798"/>
      <c r="F32" s="798"/>
      <c r="G32" s="798"/>
      <c r="T32" s="81"/>
      <c r="U32" s="81"/>
    </row>
    <row r="33" spans="20:21">
      <c r="T33" s="81"/>
      <c r="U33" s="24"/>
    </row>
    <row r="34" spans="20:21">
      <c r="T34" s="80"/>
      <c r="U34" s="80"/>
    </row>
  </sheetData>
  <sheetProtection sheet="1" objects="1" scenarios="1" selectLockedCells="1"/>
  <mergeCells count="72">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H10"/>
    <mergeCell ref="I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S24:U24"/>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53125" style="1" customWidth="1"/>
    <col min="3" max="3" width="5.6328125" style="1" customWidth="1"/>
    <col min="4" max="4" width="6.2695312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hidden="1" customWidth="1"/>
    <col min="28" max="30" width="8.36328125" style="1" hidden="1" customWidth="1"/>
    <col min="31" max="31" width="9" style="1" hidden="1" customWidth="1"/>
    <col min="32" max="16384" width="9" style="1"/>
  </cols>
  <sheetData>
    <row r="1" spans="1:30" ht="20.25" customHeight="1">
      <c r="V1" s="146" t="s">
        <v>942</v>
      </c>
    </row>
    <row r="2" spans="1:30" ht="27" customHeight="1">
      <c r="B2" s="142"/>
      <c r="C2" s="142"/>
      <c r="D2" s="142"/>
      <c r="E2" s="926" t="s">
        <v>10</v>
      </c>
      <c r="F2" s="926"/>
      <c r="G2" s="926"/>
      <c r="H2" s="926"/>
      <c r="I2" s="926"/>
      <c r="J2" s="926"/>
      <c r="K2" s="926"/>
      <c r="L2" s="926"/>
      <c r="M2" s="926"/>
      <c r="N2" s="926"/>
      <c r="O2" s="926"/>
      <c r="P2" s="926"/>
      <c r="Q2" s="926"/>
      <c r="R2" s="948" t="str">
        <f>"【"&amp;別紙１!$F$2&amp;"】"</f>
        <v>【0】</v>
      </c>
      <c r="S2" s="948"/>
      <c r="T2" s="948"/>
      <c r="U2" s="948"/>
      <c r="V2" s="948"/>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503"/>
      <c r="Y4" s="503"/>
      <c r="Z4" s="503"/>
      <c r="AA4" s="503"/>
      <c r="AB4" s="208"/>
    </row>
    <row r="5" spans="1:30" ht="10.5" customHeight="1">
      <c r="A5" s="935"/>
      <c r="B5" s="936"/>
      <c r="C5" s="936"/>
      <c r="D5" s="937"/>
      <c r="E5" s="920" t="s">
        <v>955</v>
      </c>
      <c r="F5" s="946">
        <f>別紙１!F4</f>
        <v>0</v>
      </c>
      <c r="G5" s="856"/>
      <c r="H5" s="899" t="s">
        <v>323</v>
      </c>
      <c r="I5" s="855" t="e">
        <f>別紙１!Z37</f>
        <v>#N/A</v>
      </c>
      <c r="J5" s="856"/>
      <c r="K5" s="899" t="s">
        <v>323</v>
      </c>
      <c r="L5" s="855" t="e">
        <f>別紙１!AA37</f>
        <v>#N/A</v>
      </c>
      <c r="M5" s="856"/>
      <c r="N5" s="899" t="s">
        <v>323</v>
      </c>
      <c r="O5" s="855" t="e">
        <f>別紙１!AB37</f>
        <v>#N/A</v>
      </c>
      <c r="P5" s="856"/>
      <c r="Q5" s="864" t="s">
        <v>323</v>
      </c>
      <c r="R5" s="944" t="e">
        <f>別紙１!AC37</f>
        <v>#N/A</v>
      </c>
      <c r="S5" s="864" t="s">
        <v>323</v>
      </c>
      <c r="T5" s="906" t="s">
        <v>546</v>
      </c>
      <c r="U5" s="695"/>
      <c r="V5" s="696"/>
      <c r="X5" s="718" t="str">
        <f>様式１０号!H20</f>
        <v>令和６</v>
      </c>
      <c r="Y5" s="849" t="s">
        <v>950</v>
      </c>
      <c r="Z5" s="850"/>
    </row>
    <row r="6" spans="1:30" ht="14.25" customHeight="1">
      <c r="A6" s="938"/>
      <c r="B6" s="637"/>
      <c r="C6" s="637"/>
      <c r="D6" s="939"/>
      <c r="E6" s="921"/>
      <c r="F6" s="947" t="e">
        <f>別紙１!#REF!</f>
        <v>#REF!</v>
      </c>
      <c r="G6" s="858"/>
      <c r="H6" s="900"/>
      <c r="I6" s="857" t="e">
        <f>別紙１!#REF!</f>
        <v>#REF!</v>
      </c>
      <c r="J6" s="858"/>
      <c r="K6" s="900"/>
      <c r="L6" s="857" t="e">
        <f>別紙１!#REF!</f>
        <v>#REF!</v>
      </c>
      <c r="M6" s="858"/>
      <c r="N6" s="900"/>
      <c r="O6" s="857" t="e">
        <f>別紙１!#REF!</f>
        <v>#REF!</v>
      </c>
      <c r="P6" s="858"/>
      <c r="Q6" s="865"/>
      <c r="R6" s="945" t="e">
        <f>別紙１!#REF!</f>
        <v>#REF!</v>
      </c>
      <c r="S6" s="865"/>
      <c r="T6" s="907"/>
      <c r="U6" s="908"/>
      <c r="V6" s="909"/>
      <c r="X6" s="861"/>
      <c r="Y6" s="851"/>
      <c r="Z6" s="852"/>
    </row>
    <row r="7" spans="1:30" ht="13.5" customHeight="1" thickBot="1">
      <c r="A7" s="938"/>
      <c r="B7" s="637"/>
      <c r="C7" s="637"/>
      <c r="D7" s="939"/>
      <c r="E7" s="921"/>
      <c r="F7" s="872" t="s">
        <v>395</v>
      </c>
      <c r="G7" s="897" t="s">
        <v>547</v>
      </c>
      <c r="H7" s="866" t="s">
        <v>205</v>
      </c>
      <c r="I7" s="870" t="s">
        <v>395</v>
      </c>
      <c r="J7" s="897" t="s">
        <v>547</v>
      </c>
      <c r="K7" s="866" t="s">
        <v>205</v>
      </c>
      <c r="L7" s="870" t="s">
        <v>395</v>
      </c>
      <c r="M7" s="897" t="s">
        <v>547</v>
      </c>
      <c r="N7" s="902" t="s">
        <v>205</v>
      </c>
      <c r="O7" s="913" t="s">
        <v>395</v>
      </c>
      <c r="P7" s="897" t="s">
        <v>547</v>
      </c>
      <c r="Q7" s="902" t="s">
        <v>205</v>
      </c>
      <c r="R7" s="933" t="s">
        <v>395</v>
      </c>
      <c r="S7" s="866" t="s">
        <v>547</v>
      </c>
      <c r="T7" s="872" t="s">
        <v>548</v>
      </c>
      <c r="U7" s="866" t="s">
        <v>547</v>
      </c>
      <c r="V7" s="887" t="s">
        <v>944</v>
      </c>
      <c r="X7" s="885" t="s">
        <v>395</v>
      </c>
      <c r="Y7" s="853" t="s">
        <v>949</v>
      </c>
      <c r="Z7" s="862" t="s">
        <v>951</v>
      </c>
    </row>
    <row r="8" spans="1:30" ht="33" customHeight="1" thickTop="1" thickBot="1">
      <c r="A8" s="940"/>
      <c r="B8" s="941"/>
      <c r="C8" s="941"/>
      <c r="D8" s="942"/>
      <c r="E8" s="922"/>
      <c r="F8" s="873"/>
      <c r="G8" s="898"/>
      <c r="H8" s="889"/>
      <c r="I8" s="871"/>
      <c r="J8" s="898"/>
      <c r="K8" s="889"/>
      <c r="L8" s="871"/>
      <c r="M8" s="898"/>
      <c r="N8" s="888"/>
      <c r="O8" s="914"/>
      <c r="P8" s="898"/>
      <c r="Q8" s="888"/>
      <c r="R8" s="934"/>
      <c r="S8" s="867"/>
      <c r="T8" s="901"/>
      <c r="U8" s="867"/>
      <c r="V8" s="888"/>
      <c r="X8" s="886"/>
      <c r="Y8" s="854"/>
      <c r="Z8" s="863"/>
      <c r="AB8" s="249" t="s">
        <v>395</v>
      </c>
      <c r="AC8" s="250" t="s">
        <v>945</v>
      </c>
      <c r="AD8" s="251" t="s">
        <v>946</v>
      </c>
    </row>
    <row r="9" spans="1:30" ht="51" customHeight="1" thickTop="1">
      <c r="A9" s="924" t="s">
        <v>549</v>
      </c>
      <c r="B9" s="908"/>
      <c r="C9" s="908"/>
      <c r="D9" s="925"/>
      <c r="E9" s="416"/>
      <c r="F9" s="417"/>
      <c r="G9" s="418"/>
      <c r="H9" s="419">
        <f>E9-F9+G9</f>
        <v>0</v>
      </c>
      <c r="I9" s="420"/>
      <c r="J9" s="421"/>
      <c r="K9" s="419" t="e">
        <f>IF(別紙１!$Z$36&gt;別紙１!$Y$38,"",+H9-I9+J9)</f>
        <v>#N/A</v>
      </c>
      <c r="L9" s="420"/>
      <c r="M9" s="421"/>
      <c r="N9" s="419" t="e">
        <f>IF(別紙１!$AA$36&gt;別紙１!$Y$38,"",+K9-L9+M9)</f>
        <v>#N/A</v>
      </c>
      <c r="O9" s="422"/>
      <c r="P9" s="418"/>
      <c r="Q9" s="419" t="e">
        <f>IF(別紙１!$AB$36&gt;別紙１!$Y$38,"",+N9-O9+P9)</f>
        <v>#N/A</v>
      </c>
      <c r="R9" s="422">
        <v>0</v>
      </c>
      <c r="S9" s="423">
        <v>0</v>
      </c>
      <c r="T9" s="424">
        <f>F9+I9+L9+O9+R9</f>
        <v>0</v>
      </c>
      <c r="U9" s="425">
        <f>G9+J9+M9+P9+S9</f>
        <v>0</v>
      </c>
      <c r="V9" s="426">
        <f>E9-T9+U9</f>
        <v>0</v>
      </c>
      <c r="W9" s="245" t="str">
        <f t="shared" ref="W9:W26" si="0">IF(V9=Z9,"","!")</f>
        <v/>
      </c>
      <c r="X9" s="89">
        <f t="shared" ref="X9:Y11" si="1">AB9</f>
        <v>0</v>
      </c>
      <c r="Y9" s="240">
        <f t="shared" si="1"/>
        <v>0</v>
      </c>
      <c r="Z9" s="243">
        <f>AD9</f>
        <v>0</v>
      </c>
      <c r="AB9" s="236">
        <f>COUNTIF('別紙２－１'!$AM$18:$AM$267,"C")</f>
        <v>0</v>
      </c>
      <c r="AC9" s="237">
        <f>COUNTIF('別紙２－１'!$AN$18:$AN$267,"C")</f>
        <v>0</v>
      </c>
      <c r="AD9" s="238">
        <f>COUNTIF('別紙２－１'!$AO$18:$AO$267,"C")</f>
        <v>0</v>
      </c>
    </row>
    <row r="10" spans="1:30" ht="51" customHeight="1">
      <c r="A10" s="880" t="s">
        <v>163</v>
      </c>
      <c r="B10" s="881"/>
      <c r="C10" s="881"/>
      <c r="D10" s="882"/>
      <c r="E10" s="427"/>
      <c r="F10" s="417"/>
      <c r="G10" s="418"/>
      <c r="H10" s="428">
        <f t="shared" ref="H10:H26" si="2">E10-F10+G10</f>
        <v>0</v>
      </c>
      <c r="I10" s="429">
        <v>0</v>
      </c>
      <c r="J10" s="418"/>
      <c r="K10" s="428" t="e">
        <f>IF(別紙１!$Z$36&gt;別紙１!$Y$38,"",+H10-I10+J10)</f>
        <v>#N/A</v>
      </c>
      <c r="L10" s="429">
        <v>0</v>
      </c>
      <c r="M10" s="418"/>
      <c r="N10" s="428" t="e">
        <f>IF(別紙１!$AA$36&gt;別紙１!$Y$38,"",+K10-L10+M10)</f>
        <v>#N/A</v>
      </c>
      <c r="O10" s="422"/>
      <c r="P10" s="418"/>
      <c r="Q10" s="428" t="e">
        <f>IF(別紙１!$AB$36&gt;別紙１!$Y$38,"",+N10-O10+P10)</f>
        <v>#N/A</v>
      </c>
      <c r="R10" s="422"/>
      <c r="S10" s="430">
        <v>0</v>
      </c>
      <c r="T10" s="424">
        <f t="shared" ref="T10:T23" si="3">F10+I10+L10+O10+R10</f>
        <v>0</v>
      </c>
      <c r="U10" s="425">
        <f t="shared" ref="U10:U23" si="4">G10+J10+M10+P10+S10</f>
        <v>0</v>
      </c>
      <c r="V10" s="426">
        <f t="shared" ref="V10:V23" si="5">E10-T10+U10</f>
        <v>0</v>
      </c>
      <c r="W10" s="245" t="str">
        <f t="shared" si="0"/>
        <v/>
      </c>
      <c r="X10" s="90">
        <f t="shared" si="1"/>
        <v>0</v>
      </c>
      <c r="Y10" s="241">
        <f t="shared" si="1"/>
        <v>0</v>
      </c>
      <c r="Z10" s="243">
        <f t="shared" ref="Z10:Z23" si="6">AD10</f>
        <v>0</v>
      </c>
      <c r="AB10" s="143">
        <f>COUNTIF('別紙２－１'!$AM$18:$AM$267,"ハ")</f>
        <v>0</v>
      </c>
      <c r="AC10" s="231">
        <f>COUNTIF('別紙２－１'!$AN$18:$AN$267,"ハ")</f>
        <v>0</v>
      </c>
      <c r="AD10" s="232">
        <f>COUNTIF('別紙２－１'!$AO$18:$AO$267,"ハ")</f>
        <v>0</v>
      </c>
    </row>
    <row r="11" spans="1:30" ht="51" customHeight="1">
      <c r="A11" s="894" t="s">
        <v>687</v>
      </c>
      <c r="B11" s="895"/>
      <c r="C11" s="895"/>
      <c r="D11" s="896"/>
      <c r="E11" s="427"/>
      <c r="F11" s="417"/>
      <c r="G11" s="418"/>
      <c r="H11" s="428">
        <f t="shared" si="2"/>
        <v>0</v>
      </c>
      <c r="I11" s="429">
        <v>0</v>
      </c>
      <c r="J11" s="418">
        <v>0</v>
      </c>
      <c r="K11" s="428" t="e">
        <f>IF(別紙１!$Z$36&gt;別紙１!$Y$38,"",+H11-I11+J11)</f>
        <v>#N/A</v>
      </c>
      <c r="L11" s="429">
        <v>0</v>
      </c>
      <c r="M11" s="418"/>
      <c r="N11" s="428" t="e">
        <f>IF(別紙１!$AA$36&gt;別紙１!$Y$38,"",+K11-L11+M11)</f>
        <v>#N/A</v>
      </c>
      <c r="O11" s="422"/>
      <c r="P11" s="418"/>
      <c r="Q11" s="428" t="e">
        <f>IF(別紙１!$AB$36&gt;別紙１!$Y$38,"",+N11-O11+P11)</f>
        <v>#N/A</v>
      </c>
      <c r="R11" s="422">
        <v>0</v>
      </c>
      <c r="S11" s="430">
        <v>0</v>
      </c>
      <c r="T11" s="431">
        <f>F11+I11+L11+O11+R11</f>
        <v>0</v>
      </c>
      <c r="U11" s="425">
        <f>G11+J11+M11+P11+S11</f>
        <v>0</v>
      </c>
      <c r="V11" s="426">
        <f>E11-T11+U11</f>
        <v>0</v>
      </c>
      <c r="W11" s="245" t="str">
        <f t="shared" si="0"/>
        <v/>
      </c>
      <c r="X11" s="90">
        <f t="shared" si="1"/>
        <v>0</v>
      </c>
      <c r="Y11" s="241">
        <f t="shared" si="1"/>
        <v>0</v>
      </c>
      <c r="Z11" s="243">
        <f t="shared" si="6"/>
        <v>0</v>
      </c>
      <c r="AB11" s="143">
        <f>COUNTIF('別紙２－１'!$AM$18:$AM$267,"Pハ")</f>
        <v>0</v>
      </c>
      <c r="AC11" s="231">
        <f>COUNTIF('別紙２－１'!$AN$18:$AN$267,"Pハ")</f>
        <v>0</v>
      </c>
      <c r="AD11" s="232">
        <f>COUNTIF('別紙２－１'!$AO$18:$AO$267,"Pハ")</f>
        <v>0</v>
      </c>
    </row>
    <row r="12" spans="1:30" ht="51" customHeight="1">
      <c r="A12" s="927" t="s">
        <v>954</v>
      </c>
      <c r="B12" s="928"/>
      <c r="C12" s="883" t="s">
        <v>1450</v>
      </c>
      <c r="D12" s="884"/>
      <c r="E12" s="427"/>
      <c r="F12" s="417"/>
      <c r="G12" s="418"/>
      <c r="H12" s="428">
        <f t="shared" si="2"/>
        <v>0</v>
      </c>
      <c r="I12" s="429">
        <v>0</v>
      </c>
      <c r="J12" s="418">
        <v>0</v>
      </c>
      <c r="K12" s="428" t="e">
        <f>IF(別紙１!$Z$36&gt;別紙１!$Y$38,"",+H12-I12+J12)</f>
        <v>#N/A</v>
      </c>
      <c r="L12" s="429"/>
      <c r="M12" s="418"/>
      <c r="N12" s="428" t="e">
        <f>IF(別紙１!$AA$36&gt;別紙１!$Y$38,"",+K12-L12+M12)</f>
        <v>#N/A</v>
      </c>
      <c r="O12" s="422"/>
      <c r="P12" s="418"/>
      <c r="Q12" s="428" t="e">
        <f>IF(別紙１!$AB$36&gt;別紙１!$Y$38,"",+N12-O12+P12)</f>
        <v>#N/A</v>
      </c>
      <c r="R12" s="422">
        <v>0</v>
      </c>
      <c r="S12" s="430">
        <v>0</v>
      </c>
      <c r="T12" s="424">
        <f t="shared" si="3"/>
        <v>0</v>
      </c>
      <c r="U12" s="425">
        <f t="shared" si="4"/>
        <v>0</v>
      </c>
      <c r="V12" s="426">
        <f t="shared" si="5"/>
        <v>0</v>
      </c>
      <c r="W12" s="245" t="str">
        <f t="shared" si="0"/>
        <v/>
      </c>
      <c r="X12" s="90">
        <f t="shared" ref="X12:X23" si="7">AB12</f>
        <v>0</v>
      </c>
      <c r="Y12" s="241">
        <f t="shared" ref="Y12:Y23" si="8">AC12</f>
        <v>0</v>
      </c>
      <c r="Z12" s="243">
        <f t="shared" si="6"/>
        <v>0</v>
      </c>
      <c r="AB12" s="143">
        <f>COUNTIF('別紙２－１'!$AM$18:$AM$267,"ガL1")</f>
        <v>0</v>
      </c>
      <c r="AC12" s="231">
        <f>COUNTIF('別紙２－１'!$AN$18:$AN$267,"ガL1")</f>
        <v>0</v>
      </c>
      <c r="AD12" s="232">
        <f>COUNTIF('別紙２－１'!$AO$18:$AO$267,"ガL1")</f>
        <v>0</v>
      </c>
    </row>
    <row r="13" spans="1:30" ht="51" customHeight="1">
      <c r="A13" s="929"/>
      <c r="B13" s="930"/>
      <c r="C13" s="883" t="s">
        <v>1451</v>
      </c>
      <c r="D13" s="884"/>
      <c r="E13" s="427"/>
      <c r="F13" s="417"/>
      <c r="G13" s="418"/>
      <c r="H13" s="428">
        <f t="shared" si="2"/>
        <v>0</v>
      </c>
      <c r="I13" s="429"/>
      <c r="J13" s="418"/>
      <c r="K13" s="428" t="e">
        <f>IF(別紙１!$Z$36&gt;別紙１!$Y$38,"",+H13-I13+J13)</f>
        <v>#N/A</v>
      </c>
      <c r="L13" s="429"/>
      <c r="M13" s="418"/>
      <c r="N13" s="428" t="e">
        <f>IF(別紙１!$AA$36&gt;別紙１!$Y$38,"",+K13-L13+M13)</f>
        <v>#N/A</v>
      </c>
      <c r="O13" s="422"/>
      <c r="P13" s="418"/>
      <c r="Q13" s="428" t="e">
        <f>IF(別紙１!$AB$36&gt;別紙１!$Y$38,"",+N13-O13+P13)</f>
        <v>#N/A</v>
      </c>
      <c r="R13" s="422"/>
      <c r="S13" s="430"/>
      <c r="T13" s="424">
        <f t="shared" si="3"/>
        <v>0</v>
      </c>
      <c r="U13" s="425">
        <f t="shared" si="4"/>
        <v>0</v>
      </c>
      <c r="V13" s="426">
        <f t="shared" si="5"/>
        <v>0</v>
      </c>
      <c r="W13" s="245" t="str">
        <f t="shared" si="0"/>
        <v/>
      </c>
      <c r="X13" s="90">
        <f t="shared" si="7"/>
        <v>0</v>
      </c>
      <c r="Y13" s="241">
        <f t="shared" si="8"/>
        <v>0</v>
      </c>
      <c r="Z13" s="243">
        <f t="shared" si="6"/>
        <v>0</v>
      </c>
      <c r="AB13" s="143">
        <f>COUNTIF('別紙２－１'!$AM$18:$AM$267,"ガL2")</f>
        <v>0</v>
      </c>
      <c r="AC13" s="231">
        <f>COUNTIF('別紙２－１'!$AN$18:$AN$267,"ガL2")</f>
        <v>0</v>
      </c>
      <c r="AD13" s="232">
        <f>COUNTIF('別紙２－１'!$AO$18:$AO$267,"ガL2")</f>
        <v>0</v>
      </c>
    </row>
    <row r="14" spans="1:30" ht="51" customHeight="1">
      <c r="A14" s="929"/>
      <c r="B14" s="930"/>
      <c r="C14" s="883" t="s">
        <v>1471</v>
      </c>
      <c r="D14" s="884"/>
      <c r="E14" s="427"/>
      <c r="F14" s="417"/>
      <c r="G14" s="418"/>
      <c r="H14" s="428">
        <f t="shared" si="2"/>
        <v>0</v>
      </c>
      <c r="I14" s="429"/>
      <c r="J14" s="418"/>
      <c r="K14" s="428" t="e">
        <f>IF(別紙１!$Z$36&gt;別紙１!$Y$38,"",+H14-I14+J14)</f>
        <v>#N/A</v>
      </c>
      <c r="L14" s="429"/>
      <c r="M14" s="418"/>
      <c r="N14" s="428" t="e">
        <f>IF(別紙１!$AA$36&gt;別紙１!$Y$38,"",+K14-L14+M14)</f>
        <v>#N/A</v>
      </c>
      <c r="O14" s="422"/>
      <c r="P14" s="418"/>
      <c r="Q14" s="428" t="e">
        <f>IF(別紙１!$AB$36&gt;別紙１!$Y$38,"",+N14-O14+P14)</f>
        <v>#N/A</v>
      </c>
      <c r="R14" s="422"/>
      <c r="S14" s="430"/>
      <c r="T14" s="424">
        <f>F14+I14+L14+O14+R14</f>
        <v>0</v>
      </c>
      <c r="U14" s="425">
        <f>G14+J14+M14+P14+S14</f>
        <v>0</v>
      </c>
      <c r="V14" s="426">
        <f>E14-T14+U14</f>
        <v>0</v>
      </c>
      <c r="W14" s="245" t="str">
        <f>IF(V14=Z14,"","!")</f>
        <v/>
      </c>
      <c r="X14" s="90">
        <f>AB14</f>
        <v>0</v>
      </c>
      <c r="Y14" s="241">
        <f>AC14</f>
        <v>0</v>
      </c>
      <c r="Z14" s="243">
        <f>AD14</f>
        <v>0</v>
      </c>
      <c r="AB14" s="143">
        <f>COUNTIF('別紙２－１'!$AM$18:$AM$267,"ガL4")</f>
        <v>0</v>
      </c>
      <c r="AC14" s="231">
        <f>COUNTIF('別紙２－１'!$AN$18:$AN$267,"ガL4")</f>
        <v>0</v>
      </c>
      <c r="AD14" s="232">
        <f>COUNTIF('別紙２－１'!$AO$18:$AO$267,"ガL4")</f>
        <v>0</v>
      </c>
    </row>
    <row r="15" spans="1:30" ht="51" customHeight="1">
      <c r="A15" s="931"/>
      <c r="B15" s="932"/>
      <c r="C15" s="943" t="s">
        <v>550</v>
      </c>
      <c r="D15" s="884"/>
      <c r="E15" s="427"/>
      <c r="F15" s="417"/>
      <c r="G15" s="418"/>
      <c r="H15" s="428">
        <f t="shared" si="2"/>
        <v>0</v>
      </c>
      <c r="I15" s="429"/>
      <c r="J15" s="418"/>
      <c r="K15" s="428" t="e">
        <f>IF(別紙１!$Z$36&gt;別紙１!$Y$38,"",+H15-I15+J15)</f>
        <v>#N/A</v>
      </c>
      <c r="L15" s="429"/>
      <c r="M15" s="418"/>
      <c r="N15" s="428" t="e">
        <f>IF(別紙１!$AA$36&gt;別紙１!$Y$38,"",+K15-L15+M15)</f>
        <v>#N/A</v>
      </c>
      <c r="O15" s="422"/>
      <c r="P15" s="418"/>
      <c r="Q15" s="428" t="e">
        <f>IF(別紙１!$AB$36&gt;別紙１!$Y$38,"",+N15-O15+P15)</f>
        <v>#N/A</v>
      </c>
      <c r="R15" s="422"/>
      <c r="S15" s="430"/>
      <c r="T15" s="424">
        <f t="shared" si="3"/>
        <v>0</v>
      </c>
      <c r="U15" s="425">
        <f t="shared" si="4"/>
        <v>0</v>
      </c>
      <c r="V15" s="426">
        <f t="shared" si="5"/>
        <v>0</v>
      </c>
      <c r="W15" s="245" t="str">
        <f t="shared" si="0"/>
        <v/>
      </c>
      <c r="X15" s="90">
        <f t="shared" si="7"/>
        <v>0</v>
      </c>
      <c r="Y15" s="241">
        <f t="shared" si="8"/>
        <v>0</v>
      </c>
      <c r="Z15" s="243">
        <f t="shared" si="6"/>
        <v>0</v>
      </c>
      <c r="AB15" s="143">
        <f>COUNTIF('別紙２－１'!$AM$18:$AM$267,"ガL3")</f>
        <v>0</v>
      </c>
      <c r="AC15" s="231">
        <f>COUNTIF('別紙２－１'!$AN$18:$AN$267,"ガL3")</f>
        <v>0</v>
      </c>
      <c r="AD15" s="232">
        <f>COUNTIF('別紙２－１'!$AO$18:$AO$267,"ガL3")</f>
        <v>0</v>
      </c>
    </row>
    <row r="16" spans="1:30" ht="51" customHeight="1">
      <c r="A16" s="874" t="s">
        <v>158</v>
      </c>
      <c r="B16" s="875"/>
      <c r="C16" s="883" t="s">
        <v>1452</v>
      </c>
      <c r="D16" s="890"/>
      <c r="E16" s="427"/>
      <c r="F16" s="417"/>
      <c r="G16" s="418"/>
      <c r="H16" s="428">
        <f t="shared" si="2"/>
        <v>0</v>
      </c>
      <c r="I16" s="429">
        <v>0</v>
      </c>
      <c r="J16" s="418">
        <v>0</v>
      </c>
      <c r="K16" s="428" t="e">
        <f>IF(別紙１!$Z$36&gt;別紙１!$Y$38,"",+H16-I16+J16)</f>
        <v>#N/A</v>
      </c>
      <c r="L16" s="429"/>
      <c r="M16" s="418"/>
      <c r="N16" s="428" t="e">
        <f>IF(別紙１!$AA$36&gt;別紙１!$Y$38,"",+K16-L16+M16)</f>
        <v>#N/A</v>
      </c>
      <c r="O16" s="422"/>
      <c r="P16" s="418"/>
      <c r="Q16" s="428" t="e">
        <f>IF(別紙１!$AB$36&gt;別紙１!$Y$38,"",+N16-O16+P16)</f>
        <v>#N/A</v>
      </c>
      <c r="R16" s="422"/>
      <c r="S16" s="430"/>
      <c r="T16" s="424">
        <f t="shared" si="3"/>
        <v>0</v>
      </c>
      <c r="U16" s="425">
        <f t="shared" si="4"/>
        <v>0</v>
      </c>
      <c r="V16" s="426">
        <f t="shared" si="5"/>
        <v>0</v>
      </c>
      <c r="W16" s="245" t="str">
        <f t="shared" si="0"/>
        <v/>
      </c>
      <c r="X16" s="90">
        <f t="shared" si="7"/>
        <v>0</v>
      </c>
      <c r="Y16" s="241">
        <f t="shared" si="8"/>
        <v>0</v>
      </c>
      <c r="Z16" s="243">
        <f t="shared" si="6"/>
        <v>0</v>
      </c>
      <c r="AB16" s="143">
        <f>COUNTIF('別紙２－１'!$AM$18:$AM$267,"軽新長")</f>
        <v>0</v>
      </c>
      <c r="AC16" s="231">
        <f>COUNTIF('別紙２－１'!$AN$18:$AN$267,"軽新長")</f>
        <v>0</v>
      </c>
      <c r="AD16" s="232">
        <f>COUNTIF('別紙２－１'!$AO$18:$AO$267,"軽新長")</f>
        <v>0</v>
      </c>
    </row>
    <row r="17" spans="1:30" ht="51" customHeight="1">
      <c r="A17" s="876"/>
      <c r="B17" s="877"/>
      <c r="C17" s="883" t="s">
        <v>1453</v>
      </c>
      <c r="D17" s="890"/>
      <c r="E17" s="427"/>
      <c r="F17" s="417"/>
      <c r="G17" s="418"/>
      <c r="H17" s="428">
        <f t="shared" si="2"/>
        <v>0</v>
      </c>
      <c r="I17" s="429">
        <v>0</v>
      </c>
      <c r="J17" s="418">
        <v>0</v>
      </c>
      <c r="K17" s="428" t="e">
        <f>IF(別紙１!$Z$36&gt;別紙１!$Y$38,"",+H17-I17+J17)</f>
        <v>#N/A</v>
      </c>
      <c r="L17" s="429"/>
      <c r="M17" s="418"/>
      <c r="N17" s="428" t="e">
        <f>IF(別紙１!$AA$36&gt;別紙１!$Y$38,"",+K17-L17+M17)</f>
        <v>#N/A</v>
      </c>
      <c r="O17" s="422"/>
      <c r="P17" s="418"/>
      <c r="Q17" s="428" t="e">
        <f>IF(別紙１!$AB$36&gt;別紙１!$Y$38,"",+N17-O17+P17)</f>
        <v>#N/A</v>
      </c>
      <c r="R17" s="422"/>
      <c r="S17" s="430"/>
      <c r="T17" s="424">
        <f t="shared" si="3"/>
        <v>0</v>
      </c>
      <c r="U17" s="425">
        <f t="shared" si="4"/>
        <v>0</v>
      </c>
      <c r="V17" s="426">
        <f t="shared" si="5"/>
        <v>0</v>
      </c>
      <c r="W17" s="245" t="str">
        <f t="shared" si="0"/>
        <v/>
      </c>
      <c r="X17" s="90">
        <f t="shared" si="7"/>
        <v>0</v>
      </c>
      <c r="Y17" s="241">
        <f t="shared" si="8"/>
        <v>0</v>
      </c>
      <c r="Z17" s="243">
        <f t="shared" si="6"/>
        <v>0</v>
      </c>
      <c r="AB17" s="143">
        <f>COUNTIF('別紙２－１'!$AM$18:$AM$267,"軽新長1")</f>
        <v>0</v>
      </c>
      <c r="AC17" s="231">
        <f>COUNTIF('別紙２－１'!$AN$18:$AN$267,"軽新長1")</f>
        <v>0</v>
      </c>
      <c r="AD17" s="232">
        <f>COUNTIF('別紙２－１'!$AO$18:$AO$267,"軽新長1")</f>
        <v>0</v>
      </c>
    </row>
    <row r="18" spans="1:30" ht="51" customHeight="1">
      <c r="A18" s="876"/>
      <c r="B18" s="877"/>
      <c r="C18" s="883" t="s">
        <v>1454</v>
      </c>
      <c r="D18" s="890"/>
      <c r="E18" s="427"/>
      <c r="F18" s="417"/>
      <c r="G18" s="418"/>
      <c r="H18" s="428">
        <f t="shared" si="2"/>
        <v>0</v>
      </c>
      <c r="I18" s="429"/>
      <c r="J18" s="418"/>
      <c r="K18" s="428" t="e">
        <f>IF(別紙１!$Z$36&gt;別紙１!$Y$38,"",+H18-I18+J18)</f>
        <v>#N/A</v>
      </c>
      <c r="L18" s="429"/>
      <c r="M18" s="418"/>
      <c r="N18" s="428" t="e">
        <f>IF(別紙１!$AA$36&gt;別紙１!$Y$38,"",+K18-L18+M18)</f>
        <v>#N/A</v>
      </c>
      <c r="O18" s="422"/>
      <c r="P18" s="418"/>
      <c r="Q18" s="428" t="e">
        <f>IF(別紙１!$AB$36&gt;別紙１!$Y$38,"",+N18-O18+P18)</f>
        <v>#N/A</v>
      </c>
      <c r="R18" s="422"/>
      <c r="S18" s="430"/>
      <c r="T18" s="424">
        <f t="shared" si="3"/>
        <v>0</v>
      </c>
      <c r="U18" s="425">
        <f t="shared" si="4"/>
        <v>0</v>
      </c>
      <c r="V18" s="426">
        <f t="shared" si="5"/>
        <v>0</v>
      </c>
      <c r="W18" s="245" t="str">
        <f t="shared" si="0"/>
        <v/>
      </c>
      <c r="X18" s="90">
        <f t="shared" si="7"/>
        <v>0</v>
      </c>
      <c r="Y18" s="241">
        <f t="shared" si="8"/>
        <v>0</v>
      </c>
      <c r="Z18" s="243">
        <f t="shared" si="6"/>
        <v>0</v>
      </c>
      <c r="AB18" s="143">
        <f>COUNTIF('別紙２－１'!$AM$18:$AM$267,"軽ポ")</f>
        <v>0</v>
      </c>
      <c r="AC18" s="231">
        <f>COUNTIF('別紙２－１'!$AN$18:$AN$267,"軽ポ")</f>
        <v>0</v>
      </c>
      <c r="AD18" s="232">
        <f>COUNTIF('別紙２－１'!$AO$18:$AO$267,"軽ポ")</f>
        <v>0</v>
      </c>
    </row>
    <row r="19" spans="1:30" ht="51" customHeight="1">
      <c r="A19" s="876"/>
      <c r="B19" s="877"/>
      <c r="C19" s="883" t="s">
        <v>1455</v>
      </c>
      <c r="D19" s="890"/>
      <c r="E19" s="427"/>
      <c r="F19" s="417"/>
      <c r="G19" s="418"/>
      <c r="H19" s="428">
        <f t="shared" si="2"/>
        <v>0</v>
      </c>
      <c r="I19" s="429"/>
      <c r="J19" s="418"/>
      <c r="K19" s="428" t="e">
        <f>IF(別紙１!$Z$36&gt;別紙１!$Y$38,"",+H19-I19+J19)</f>
        <v>#N/A</v>
      </c>
      <c r="L19" s="429"/>
      <c r="M19" s="418"/>
      <c r="N19" s="428" t="e">
        <f>IF(別紙１!$AA$36&gt;別紙１!$Y$38,"",+K19-L19+M19)</f>
        <v>#N/A</v>
      </c>
      <c r="O19" s="422"/>
      <c r="P19" s="418"/>
      <c r="Q19" s="428" t="e">
        <f>IF(別紙１!$AB$36&gt;別紙１!$Y$38,"",+N19-O19+P19)</f>
        <v>#N/A</v>
      </c>
      <c r="R19" s="422">
        <v>0</v>
      </c>
      <c r="S19" s="430"/>
      <c r="T19" s="424">
        <f>F19+I19+L19+O19+R19</f>
        <v>0</v>
      </c>
      <c r="U19" s="425">
        <f>G19+J19+M19+P19+S19</f>
        <v>0</v>
      </c>
      <c r="V19" s="426">
        <f>E19-T19+U19</f>
        <v>0</v>
      </c>
      <c r="W19" s="245" t="str">
        <f>IF(V19=Z19,"","!")</f>
        <v/>
      </c>
      <c r="X19" s="90">
        <f>AB19</f>
        <v>0</v>
      </c>
      <c r="Y19" s="241">
        <f>AC19</f>
        <v>0</v>
      </c>
      <c r="Z19" s="243">
        <f>AD19</f>
        <v>0</v>
      </c>
      <c r="AB19" s="143">
        <f>COUNTIF('別紙２－１'!$AM$18:$AM$267,"軽ポポ")</f>
        <v>0</v>
      </c>
      <c r="AC19" s="231">
        <f>COUNTIF('別紙２－１'!$AN$18:$AN$267,"軽ポポ")</f>
        <v>0</v>
      </c>
      <c r="AD19" s="232">
        <f>COUNTIF('別紙２－１'!$AO$18:$AO$267,"軽ポポ")</f>
        <v>0</v>
      </c>
    </row>
    <row r="20" spans="1:30" ht="51" customHeight="1">
      <c r="A20" s="878"/>
      <c r="B20" s="879"/>
      <c r="C20" s="883" t="s">
        <v>696</v>
      </c>
      <c r="D20" s="890"/>
      <c r="E20" s="427"/>
      <c r="F20" s="417"/>
      <c r="G20" s="418"/>
      <c r="H20" s="428">
        <f t="shared" si="2"/>
        <v>0</v>
      </c>
      <c r="I20" s="429"/>
      <c r="J20" s="418"/>
      <c r="K20" s="428" t="e">
        <f>IF(別紙１!$Z$36&gt;別紙１!$Y$38,"",+H20-I20+J20)</f>
        <v>#N/A</v>
      </c>
      <c r="L20" s="429"/>
      <c r="M20" s="418"/>
      <c r="N20" s="428" t="e">
        <f>IF(別紙１!$AA$36&gt;別紙１!$Y$38,"",+K20-L20+M20)</f>
        <v>#N/A</v>
      </c>
      <c r="O20" s="422"/>
      <c r="P20" s="418"/>
      <c r="Q20" s="428" t="e">
        <f>IF(別紙１!$AB$36&gt;別紙１!$Y$38,"",+N20-O20+P20)</f>
        <v>#N/A</v>
      </c>
      <c r="R20" s="422">
        <v>0</v>
      </c>
      <c r="S20" s="430">
        <v>0</v>
      </c>
      <c r="T20" s="424">
        <f t="shared" si="3"/>
        <v>0</v>
      </c>
      <c r="U20" s="425">
        <f t="shared" si="4"/>
        <v>0</v>
      </c>
      <c r="V20" s="426">
        <f t="shared" si="5"/>
        <v>0</v>
      </c>
      <c r="W20" s="245" t="str">
        <f t="shared" si="0"/>
        <v/>
      </c>
      <c r="X20" s="90">
        <f t="shared" si="7"/>
        <v>0</v>
      </c>
      <c r="Y20" s="241">
        <f t="shared" si="8"/>
        <v>0</v>
      </c>
      <c r="Z20" s="243">
        <f t="shared" si="6"/>
        <v>0</v>
      </c>
      <c r="AB20" s="143">
        <f>COUNTIF('別紙２－１'!$AM$18:$AM$267,"軽3")</f>
        <v>0</v>
      </c>
      <c r="AC20" s="231">
        <f>COUNTIF('別紙２－１'!$AN$18:$AN$267,"軽3")</f>
        <v>0</v>
      </c>
      <c r="AD20" s="232">
        <f>COUNTIF('別紙２－１'!$AO$18:$AO$267,"軽3")</f>
        <v>0</v>
      </c>
    </row>
    <row r="21" spans="1:30" ht="51" customHeight="1">
      <c r="A21" s="880" t="s">
        <v>170</v>
      </c>
      <c r="B21" s="881"/>
      <c r="C21" s="881"/>
      <c r="D21" s="882"/>
      <c r="E21" s="427"/>
      <c r="F21" s="417"/>
      <c r="G21" s="418"/>
      <c r="H21" s="428">
        <f t="shared" si="2"/>
        <v>0</v>
      </c>
      <c r="I21" s="429">
        <v>0</v>
      </c>
      <c r="J21" s="418">
        <v>0</v>
      </c>
      <c r="K21" s="428" t="e">
        <f>IF(別紙１!$Z$36&gt;別紙１!$Y$38,"",+H21-I21+J21)</f>
        <v>#N/A</v>
      </c>
      <c r="L21" s="429"/>
      <c r="M21" s="418"/>
      <c r="N21" s="428" t="e">
        <f>IF(別紙１!$AA$36&gt;別紙１!$Y$38,"",+K21-L21+M21)</f>
        <v>#N/A</v>
      </c>
      <c r="O21" s="422"/>
      <c r="P21" s="418"/>
      <c r="Q21" s="428" t="e">
        <f>IF(別紙１!$AB$36&gt;別紙１!$Y$38,"",+N21-O21+P21)</f>
        <v>#N/A</v>
      </c>
      <c r="R21" s="422">
        <v>0</v>
      </c>
      <c r="S21" s="430">
        <v>0</v>
      </c>
      <c r="T21" s="424">
        <f t="shared" si="3"/>
        <v>0</v>
      </c>
      <c r="U21" s="425">
        <f t="shared" si="4"/>
        <v>0</v>
      </c>
      <c r="V21" s="426">
        <f t="shared" si="5"/>
        <v>0</v>
      </c>
      <c r="W21" s="245" t="str">
        <f t="shared" si="0"/>
        <v/>
      </c>
      <c r="X21" s="90">
        <f t="shared" si="7"/>
        <v>0</v>
      </c>
      <c r="Y21" s="241">
        <f t="shared" si="8"/>
        <v>0</v>
      </c>
      <c r="Z21" s="243">
        <f t="shared" si="6"/>
        <v>0</v>
      </c>
      <c r="AB21" s="143">
        <f>COUNTIF('別紙２－１'!$AM$18:$AM$267,"電")</f>
        <v>0</v>
      </c>
      <c r="AC21" s="231">
        <f>COUNTIF('別紙２－１'!$AN$18:$AN$267,"電")</f>
        <v>0</v>
      </c>
      <c r="AD21" s="232">
        <f>COUNTIF('別紙２－１'!$AO$18:$AO$267,"電")</f>
        <v>0</v>
      </c>
    </row>
    <row r="22" spans="1:30" ht="51" customHeight="1">
      <c r="A22" s="880" t="s">
        <v>567</v>
      </c>
      <c r="B22" s="881"/>
      <c r="C22" s="881"/>
      <c r="D22" s="882"/>
      <c r="E22" s="427"/>
      <c r="F22" s="417"/>
      <c r="G22" s="418"/>
      <c r="H22" s="428">
        <f t="shared" si="2"/>
        <v>0</v>
      </c>
      <c r="I22" s="429">
        <v>0</v>
      </c>
      <c r="J22" s="418">
        <v>0</v>
      </c>
      <c r="K22" s="428" t="e">
        <f>IF(別紙１!$Z$36&gt;別紙１!$Y$38,"",+H22-I22+J22)</f>
        <v>#N/A</v>
      </c>
      <c r="L22" s="429"/>
      <c r="M22" s="418"/>
      <c r="N22" s="428" t="e">
        <f>IF(別紙１!$AA$36&gt;別紙１!$Y$38,"",+K22-L22+M22)</f>
        <v>#N/A</v>
      </c>
      <c r="O22" s="422"/>
      <c r="P22" s="418"/>
      <c r="Q22" s="428" t="e">
        <f>IF(別紙１!$AB$36&gt;別紙１!$Y$38,"",+N22-O22+P22)</f>
        <v>#N/A</v>
      </c>
      <c r="R22" s="422">
        <v>0</v>
      </c>
      <c r="S22" s="430">
        <v>0</v>
      </c>
      <c r="T22" s="424">
        <f t="shared" si="3"/>
        <v>0</v>
      </c>
      <c r="U22" s="425">
        <f t="shared" si="4"/>
        <v>0</v>
      </c>
      <c r="V22" s="426">
        <f t="shared" si="5"/>
        <v>0</v>
      </c>
      <c r="W22" s="245" t="str">
        <f t="shared" si="0"/>
        <v/>
      </c>
      <c r="X22" s="90">
        <f t="shared" si="7"/>
        <v>0</v>
      </c>
      <c r="Y22" s="241">
        <f t="shared" si="8"/>
        <v>0</v>
      </c>
      <c r="Z22" s="243">
        <f t="shared" si="6"/>
        <v>0</v>
      </c>
      <c r="AB22" s="143">
        <f>COUNTIF('別紙２－１'!$AM$18:$AM$267,"メ")</f>
        <v>0</v>
      </c>
      <c r="AC22" s="231">
        <f>COUNTIF('別紙２－１'!$AN$18:$AN$267,"メ")</f>
        <v>0</v>
      </c>
      <c r="AD22" s="232">
        <f>COUNTIF('別紙２－１'!$AO$18:$AO$267,"メ")</f>
        <v>0</v>
      </c>
    </row>
    <row r="23" spans="1:30" ht="51" customHeight="1" thickBot="1">
      <c r="A23" s="917" t="s">
        <v>313</v>
      </c>
      <c r="B23" s="918"/>
      <c r="C23" s="918"/>
      <c r="D23" s="919"/>
      <c r="E23" s="432"/>
      <c r="F23" s="417"/>
      <c r="G23" s="433"/>
      <c r="H23" s="434">
        <f t="shared" si="2"/>
        <v>0</v>
      </c>
      <c r="I23" s="475">
        <v>0</v>
      </c>
      <c r="J23" s="435">
        <v>0</v>
      </c>
      <c r="K23" s="434" t="e">
        <f>IF(別紙１!$Z$36&gt;別紙１!$Y$38,"",+H23-I23+J23)</f>
        <v>#N/A</v>
      </c>
      <c r="L23" s="476"/>
      <c r="M23" s="433"/>
      <c r="N23" s="434" t="e">
        <f>IF(別紙１!$AA$36&gt;別紙１!$Y$38,"",+K23-L23+M23)</f>
        <v>#N/A</v>
      </c>
      <c r="O23" s="436"/>
      <c r="P23" s="433"/>
      <c r="Q23" s="434" t="e">
        <f>IF(別紙１!$AB$36&gt;別紙１!$Y$38,"",+N23-O23+P23)</f>
        <v>#N/A</v>
      </c>
      <c r="R23" s="436">
        <v>0</v>
      </c>
      <c r="S23" s="433">
        <v>0</v>
      </c>
      <c r="T23" s="437">
        <f t="shared" si="3"/>
        <v>0</v>
      </c>
      <c r="U23" s="438">
        <f t="shared" si="4"/>
        <v>0</v>
      </c>
      <c r="V23" s="439">
        <f t="shared" si="5"/>
        <v>0</v>
      </c>
      <c r="W23" s="245" t="str">
        <f t="shared" si="0"/>
        <v/>
      </c>
      <c r="X23" s="90">
        <f t="shared" si="7"/>
        <v>0</v>
      </c>
      <c r="Y23" s="241">
        <f t="shared" si="8"/>
        <v>0</v>
      </c>
      <c r="Z23" s="243">
        <f t="shared" si="6"/>
        <v>0</v>
      </c>
      <c r="AB23" s="233">
        <f>COUNTIF('別紙２－１'!$AM$18:$AM$267,"燃電")</f>
        <v>0</v>
      </c>
      <c r="AC23" s="234">
        <f>COUNTIF('別紙２－１'!$AN$18:$AN$267,"燃電")</f>
        <v>0</v>
      </c>
      <c r="AD23" s="235">
        <f>COUNTIF('別紙２－１'!$AO$18:$AO$267,"燃電")</f>
        <v>0</v>
      </c>
    </row>
    <row r="24" spans="1:30" ht="51" customHeight="1" thickBot="1">
      <c r="A24" s="891" t="s">
        <v>551</v>
      </c>
      <c r="B24" s="892"/>
      <c r="C24" s="892"/>
      <c r="D24" s="893"/>
      <c r="E24" s="440">
        <f>SUM(E9:E23)</f>
        <v>0</v>
      </c>
      <c r="F24" s="441">
        <f>SUM(F9:F23)</f>
        <v>0</v>
      </c>
      <c r="G24" s="442">
        <f>SUM(G9:G23)</f>
        <v>0</v>
      </c>
      <c r="H24" s="443">
        <f t="shared" si="2"/>
        <v>0</v>
      </c>
      <c r="I24" s="444">
        <f>SUM(I9:I23)</f>
        <v>0</v>
      </c>
      <c r="J24" s="442">
        <f>SUM(J9:J23)</f>
        <v>0</v>
      </c>
      <c r="K24" s="443" t="e">
        <f>IF(別紙１!$Z$36&gt;別紙１!$Y$38,"",+H24-I24+J24)</f>
        <v>#N/A</v>
      </c>
      <c r="L24" s="444">
        <f>SUM(L9:L23)</f>
        <v>0</v>
      </c>
      <c r="M24" s="442">
        <f>SUM(M9:M23)</f>
        <v>0</v>
      </c>
      <c r="N24" s="443" t="e">
        <f>IF(別紙１!$AA$36&gt;別紙１!$Y$38,"",+K24-L24+M24)</f>
        <v>#N/A</v>
      </c>
      <c r="O24" s="445">
        <f>SUM(O9:O23)</f>
        <v>0</v>
      </c>
      <c r="P24" s="442">
        <f>SUM(P9:P23)</f>
        <v>0</v>
      </c>
      <c r="Q24" s="443" t="e">
        <f>IF(別紙１!$AB$36&gt;別紙１!$Y$38,"",+N24-O24+P24)</f>
        <v>#N/A</v>
      </c>
      <c r="R24" s="446">
        <f>SUM(R9:R23)</f>
        <v>0</v>
      </c>
      <c r="S24" s="447">
        <f>SUM(S9:S23)</f>
        <v>0</v>
      </c>
      <c r="T24" s="448">
        <f>SUM(T9:T23)</f>
        <v>0</v>
      </c>
      <c r="U24" s="446">
        <f>SUM(U9:U23)</f>
        <v>0</v>
      </c>
      <c r="V24" s="449">
        <f>SUM(V9:V23)</f>
        <v>0</v>
      </c>
      <c r="W24" s="245" t="str">
        <f t="shared" si="0"/>
        <v/>
      </c>
      <c r="X24" s="239">
        <f>SUM(X9:X23)</f>
        <v>0</v>
      </c>
      <c r="Y24" s="242">
        <f>SUM(Y9:Y23)</f>
        <v>0</v>
      </c>
      <c r="Z24" s="244">
        <f>SUM(Z9:Z23)</f>
        <v>0</v>
      </c>
      <c r="AB24" s="229" t="s">
        <v>937</v>
      </c>
      <c r="AC24" s="230" t="str">
        <f>別紙１!D33</f>
        <v/>
      </c>
    </row>
    <row r="25" spans="1:30" ht="51" customHeight="1" thickBot="1">
      <c r="A25" s="915" t="s">
        <v>552</v>
      </c>
      <c r="B25" s="895"/>
      <c r="C25" s="895"/>
      <c r="D25" s="916"/>
      <c r="E25" s="450">
        <f>SUM(E9:E23)-E15-E20</f>
        <v>0</v>
      </c>
      <c r="F25" s="451">
        <f>SUM(F9:F23)-F15-F20</f>
        <v>0</v>
      </c>
      <c r="G25" s="452">
        <f>SUM(G9:G23)-G15-G20</f>
        <v>0</v>
      </c>
      <c r="H25" s="428">
        <f t="shared" si="2"/>
        <v>0</v>
      </c>
      <c r="I25" s="451">
        <f>SUM(I9:I23)-I15-I20</f>
        <v>0</v>
      </c>
      <c r="J25" s="452">
        <f>SUM(J9:J23)-J15-J20</f>
        <v>0</v>
      </c>
      <c r="K25" s="428" t="e">
        <f>IF(別紙１!$Z$36&gt;別紙１!$Y$38,"",+H25-I25+J25)</f>
        <v>#N/A</v>
      </c>
      <c r="L25" s="451">
        <f>SUM(L9:L23)-L15-L20</f>
        <v>0</v>
      </c>
      <c r="M25" s="452">
        <f>SUM(M9:M23)-M15-M20</f>
        <v>0</v>
      </c>
      <c r="N25" s="428" t="e">
        <f>IF(別紙１!$AA$36&gt;別紙１!$Y$38,"",+K25-L25+M25)</f>
        <v>#N/A</v>
      </c>
      <c r="O25" s="451">
        <f>SUM(O9:O23)-O15-O20</f>
        <v>0</v>
      </c>
      <c r="P25" s="452">
        <f>SUM(P9:P23)-P15-P20</f>
        <v>0</v>
      </c>
      <c r="Q25" s="428" t="e">
        <f>IF(別紙１!$AB$36&gt;別紙１!$Y$38,"",+N25-O25+P25)</f>
        <v>#N/A</v>
      </c>
      <c r="R25" s="451">
        <f>SUM(R9:R23)-R15-R20</f>
        <v>0</v>
      </c>
      <c r="S25" s="453">
        <f>SUM(S9:S23)-S15-S20</f>
        <v>0</v>
      </c>
      <c r="T25" s="451">
        <f>SUM(T9:T23)-T15-T20</f>
        <v>0</v>
      </c>
      <c r="U25" s="452">
        <f>SUM(U9:U23)-U15-U20</f>
        <v>0</v>
      </c>
      <c r="V25" s="454">
        <f>E25-T25+U25</f>
        <v>0</v>
      </c>
      <c r="W25" s="319"/>
      <c r="X25" s="80"/>
      <c r="Y25" s="80"/>
      <c r="Z25" s="80"/>
    </row>
    <row r="26" spans="1:30" ht="51" customHeight="1" thickBot="1">
      <c r="A26" s="910" t="s">
        <v>164</v>
      </c>
      <c r="B26" s="911"/>
      <c r="C26" s="911"/>
      <c r="D26" s="912"/>
      <c r="E26" s="455"/>
      <c r="F26" s="456">
        <v>0</v>
      </c>
      <c r="G26" s="457"/>
      <c r="H26" s="474">
        <f t="shared" si="2"/>
        <v>0</v>
      </c>
      <c r="I26" s="458"/>
      <c r="J26" s="457"/>
      <c r="K26" s="474" t="e">
        <f>IF(別紙１!$Z$36&gt;別紙１!$Y$38,"",+H26-I26+J26)</f>
        <v>#N/A</v>
      </c>
      <c r="L26" s="458"/>
      <c r="M26" s="457"/>
      <c r="N26" s="474" t="e">
        <f>IF(別紙１!$AA$36&gt;別紙１!$Y$38,"",+K26-L26+M26)</f>
        <v>#N/A</v>
      </c>
      <c r="O26" s="459"/>
      <c r="P26" s="457"/>
      <c r="Q26" s="474" t="e">
        <f>IF(別紙１!$AB$36&gt;別紙１!$Y$38,"",+N26-O26+P26)</f>
        <v>#N/A</v>
      </c>
      <c r="R26" s="459"/>
      <c r="S26" s="460">
        <v>0</v>
      </c>
      <c r="T26" s="461">
        <f>F26+I26+L26+O26+R26</f>
        <v>0</v>
      </c>
      <c r="U26" s="462">
        <f>G26+J26+M26+P26+S26</f>
        <v>0</v>
      </c>
      <c r="V26" s="463">
        <f>E26-T26+U26</f>
        <v>0</v>
      </c>
      <c r="W26" s="245" t="str">
        <f t="shared" si="0"/>
        <v/>
      </c>
      <c r="X26" s="859" t="s">
        <v>970</v>
      </c>
      <c r="Y26" s="860"/>
      <c r="Z26" s="468">
        <f>AD26-AB26</f>
        <v>0</v>
      </c>
      <c r="AB26" s="144">
        <f>COUNTIF('別紙２－１'!$BI$18:$BI$267,1)+COUNTIF('別紙２－１'!$BI$18:$BI$267,3)</f>
        <v>0</v>
      </c>
      <c r="AC26" s="144">
        <f>COUNTIF('別紙２－１'!$BI$18:$BI$267,2)+COUNTIF('別紙２－１'!$BI$18:$BI$267,3)</f>
        <v>0</v>
      </c>
      <c r="AD26" s="144">
        <f>COUNTIF('別紙２－１'!$BB$18:$BB$267,1)</f>
        <v>0</v>
      </c>
    </row>
    <row r="27" spans="1:30" ht="36.75" customHeight="1" thickBot="1">
      <c r="A27" s="868" t="s">
        <v>1136</v>
      </c>
      <c r="B27" s="868"/>
      <c r="C27" s="923" t="s">
        <v>1766</v>
      </c>
      <c r="D27" s="923"/>
      <c r="E27" s="923"/>
      <c r="F27" s="923"/>
      <c r="G27" s="923"/>
      <c r="H27" s="923"/>
      <c r="I27" s="923"/>
      <c r="J27" s="923"/>
      <c r="K27" s="923"/>
      <c r="L27" s="923"/>
      <c r="M27" s="923"/>
      <c r="N27" s="923"/>
      <c r="O27" s="923"/>
      <c r="P27" s="923"/>
      <c r="Q27" s="923"/>
      <c r="R27" s="923"/>
      <c r="S27" s="923"/>
      <c r="T27" s="923"/>
      <c r="U27" s="923"/>
      <c r="V27" s="923"/>
      <c r="X27" s="859" t="s">
        <v>1809</v>
      </c>
      <c r="Y27" s="860"/>
      <c r="Z27" s="468">
        <f>AD27-AB27</f>
        <v>0</v>
      </c>
      <c r="AB27" s="144">
        <f>COUNTIF('別紙２－１'!$BJ$18:$BJ$267,1)+COUNTIF('別紙２－１'!$BJ$18:$BJ$267,3)</f>
        <v>0</v>
      </c>
      <c r="AD27" s="244">
        <f>COUNTIF('別紙２－１'!M18:M267,"出荷時対応済")</f>
        <v>0</v>
      </c>
    </row>
    <row r="28" spans="1:30" ht="17.25" customHeight="1">
      <c r="A28" s="868" t="s">
        <v>1137</v>
      </c>
      <c r="B28" s="868"/>
      <c r="C28" s="869" t="s">
        <v>1849</v>
      </c>
      <c r="D28" s="869"/>
      <c r="E28" s="869"/>
      <c r="F28" s="869"/>
      <c r="G28" s="869"/>
      <c r="H28" s="869"/>
      <c r="I28" s="869"/>
      <c r="J28" s="869"/>
      <c r="K28" s="869"/>
      <c r="L28" s="869"/>
      <c r="M28" s="869"/>
      <c r="N28" s="869"/>
      <c r="O28" s="869"/>
      <c r="P28" s="869"/>
      <c r="Q28" s="869"/>
      <c r="R28" s="869"/>
      <c r="S28" s="869"/>
      <c r="T28" s="869"/>
      <c r="U28" s="869"/>
      <c r="V28" s="869"/>
    </row>
    <row r="29" spans="1:30" ht="18" customHeight="1">
      <c r="A29" s="903" t="str">
        <f>IF(COUNTIF(W9:W24,"!")&gt;0,"！を表示した箇所の合計使用台数が別紙２－１の情報と一致しません。","")</f>
        <v/>
      </c>
      <c r="B29" s="904"/>
      <c r="C29" s="904"/>
      <c r="D29" s="904"/>
      <c r="E29" s="904"/>
      <c r="F29" s="904"/>
      <c r="G29" s="904"/>
      <c r="H29" s="904"/>
      <c r="I29" s="904"/>
      <c r="J29" s="904"/>
      <c r="K29" s="904"/>
      <c r="L29" s="904"/>
      <c r="M29" s="904"/>
      <c r="N29" s="904"/>
      <c r="O29" s="904"/>
      <c r="P29" s="904"/>
      <c r="Q29" s="904"/>
      <c r="R29" s="904"/>
      <c r="S29" s="904"/>
      <c r="T29" s="904"/>
      <c r="U29" s="904"/>
      <c r="V29" s="905"/>
    </row>
    <row r="30" spans="1:30" ht="12.75" customHeight="1">
      <c r="A30" s="903"/>
      <c r="B30" s="904"/>
      <c r="C30" s="904"/>
      <c r="D30" s="904"/>
      <c r="E30" s="904"/>
      <c r="F30" s="904"/>
      <c r="G30" s="904"/>
      <c r="H30" s="904"/>
      <c r="I30" s="904"/>
      <c r="J30" s="904"/>
      <c r="K30" s="904"/>
      <c r="L30" s="904"/>
      <c r="M30" s="904"/>
      <c r="N30" s="904"/>
      <c r="O30" s="904"/>
      <c r="P30" s="904"/>
      <c r="Q30" s="904"/>
      <c r="R30" s="904"/>
      <c r="S30" s="904"/>
      <c r="T30" s="904"/>
      <c r="U30" s="904"/>
      <c r="V30" s="905"/>
    </row>
    <row r="31" spans="1:30" ht="15.75" customHeight="1">
      <c r="E31" s="145"/>
    </row>
  </sheetData>
  <sheetProtection sheet="1" objects="1" scenarios="1" selectLockedCells="1"/>
  <mergeCells count="65">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67" customWidth="1"/>
    <col min="2" max="2" width="26.453125" style="367" customWidth="1"/>
    <col min="3" max="5" width="4.90625" style="367" customWidth="1"/>
    <col min="6" max="6" width="10.26953125" style="367" customWidth="1"/>
    <col min="7" max="7" width="71.6328125" style="367" customWidth="1"/>
    <col min="8" max="8" width="3.26953125" style="367" customWidth="1"/>
    <col min="9" max="11" width="9" style="367" customWidth="1"/>
    <col min="12" max="13" width="9" style="367" hidden="1" customWidth="1"/>
    <col min="14" max="16384" width="9" style="367"/>
  </cols>
  <sheetData>
    <row r="1" spans="1:13" ht="18" customHeight="1">
      <c r="G1" s="368" t="s">
        <v>943</v>
      </c>
      <c r="H1" s="368"/>
    </row>
    <row r="2" spans="1:13" ht="18" customHeight="1">
      <c r="A2" s="966" t="s">
        <v>1823</v>
      </c>
      <c r="B2" s="966"/>
      <c r="C2" s="966"/>
      <c r="D2" s="966"/>
      <c r="E2" s="966"/>
      <c r="F2" s="966"/>
      <c r="G2" s="683" t="str">
        <f>"【"&amp;別紙１!$F$2&amp;"】"</f>
        <v>【0】</v>
      </c>
      <c r="H2" s="683"/>
      <c r="I2" s="369"/>
      <c r="J2" s="369"/>
      <c r="K2" s="369"/>
      <c r="L2" s="369"/>
      <c r="M2" s="369"/>
    </row>
    <row r="3" spans="1:13" ht="18" customHeight="1" thickBot="1">
      <c r="A3" s="967" t="s">
        <v>1824</v>
      </c>
      <c r="B3" s="967"/>
      <c r="C3" s="967"/>
      <c r="D3" s="967"/>
      <c r="E3" s="967"/>
      <c r="F3" s="967"/>
      <c r="G3" s="370"/>
      <c r="H3" s="370"/>
    </row>
    <row r="4" spans="1:13" ht="52" customHeight="1" thickBot="1">
      <c r="A4" s="949" t="s">
        <v>1811</v>
      </c>
      <c r="B4" s="950"/>
      <c r="C4" s="351" t="s">
        <v>297</v>
      </c>
      <c r="D4" s="351" t="s">
        <v>192</v>
      </c>
      <c r="E4" s="502" t="s">
        <v>1893</v>
      </c>
      <c r="F4" s="951" t="s">
        <v>545</v>
      </c>
      <c r="G4" s="952"/>
      <c r="H4" s="953"/>
    </row>
    <row r="5" spans="1:13" ht="18" customHeight="1">
      <c r="A5" s="954" t="s">
        <v>1870</v>
      </c>
      <c r="B5" s="955"/>
      <c r="C5" s="352"/>
      <c r="D5" s="352"/>
      <c r="E5" s="352"/>
      <c r="F5" s="960" t="s">
        <v>1820</v>
      </c>
      <c r="G5" s="961"/>
      <c r="H5" s="962"/>
      <c r="L5" s="367" t="s">
        <v>102</v>
      </c>
      <c r="M5" s="367" t="s">
        <v>225</v>
      </c>
    </row>
    <row r="6" spans="1:13" ht="18" customHeight="1">
      <c r="A6" s="956"/>
      <c r="B6" s="957"/>
      <c r="C6" s="353"/>
      <c r="D6" s="353"/>
      <c r="E6" s="353"/>
      <c r="F6" s="963" t="s">
        <v>1812</v>
      </c>
      <c r="G6" s="964"/>
      <c r="H6" s="965"/>
      <c r="L6" s="367" t="s">
        <v>222</v>
      </c>
    </row>
    <row r="7" spans="1:13" ht="18" customHeight="1">
      <c r="A7" s="956"/>
      <c r="B7" s="957"/>
      <c r="C7" s="353"/>
      <c r="D7" s="353"/>
      <c r="E7" s="353"/>
      <c r="F7" s="963" t="s">
        <v>298</v>
      </c>
      <c r="G7" s="964"/>
      <c r="H7" s="965"/>
    </row>
    <row r="8" spans="1:13" ht="18" customHeight="1">
      <c r="A8" s="956"/>
      <c r="B8" s="957"/>
      <c r="C8" s="353"/>
      <c r="D8" s="353"/>
      <c r="E8" s="353"/>
      <c r="F8" s="963" t="s">
        <v>1813</v>
      </c>
      <c r="G8" s="964"/>
      <c r="H8" s="965"/>
    </row>
    <row r="9" spans="1:13" ht="18" customHeight="1">
      <c r="A9" s="956"/>
      <c r="B9" s="957"/>
      <c r="C9" s="353"/>
      <c r="D9" s="353"/>
      <c r="E9" s="353"/>
      <c r="F9" s="963" t="s">
        <v>223</v>
      </c>
      <c r="G9" s="964"/>
      <c r="H9" s="965"/>
    </row>
    <row r="10" spans="1:13" ht="18" customHeight="1">
      <c r="A10" s="956"/>
      <c r="B10" s="957"/>
      <c r="C10" s="353"/>
      <c r="D10" s="353"/>
      <c r="E10" s="353"/>
      <c r="F10" s="963" t="s">
        <v>224</v>
      </c>
      <c r="G10" s="964"/>
      <c r="H10" s="965"/>
    </row>
    <row r="11" spans="1:13" ht="18" customHeight="1">
      <c r="A11" s="958"/>
      <c r="B11" s="959"/>
      <c r="C11" s="354"/>
      <c r="D11" s="354"/>
      <c r="E11" s="354"/>
      <c r="F11" s="355" t="s">
        <v>1825</v>
      </c>
      <c r="G11" s="356"/>
      <c r="H11" s="357" t="s">
        <v>80</v>
      </c>
    </row>
    <row r="12" spans="1:13" ht="18" customHeight="1">
      <c r="A12" s="956" t="s">
        <v>1871</v>
      </c>
      <c r="B12" s="957"/>
      <c r="C12" s="358"/>
      <c r="D12" s="358"/>
      <c r="E12" s="358"/>
      <c r="F12" s="968" t="s">
        <v>226</v>
      </c>
      <c r="G12" s="969"/>
      <c r="H12" s="970"/>
    </row>
    <row r="13" spans="1:13" ht="18" customHeight="1">
      <c r="A13" s="956"/>
      <c r="B13" s="957"/>
      <c r="C13" s="353"/>
      <c r="D13" s="353"/>
      <c r="E13" s="353"/>
      <c r="F13" s="971" t="s">
        <v>227</v>
      </c>
      <c r="G13" s="972"/>
      <c r="H13" s="973"/>
    </row>
    <row r="14" spans="1:13" ht="18" customHeight="1">
      <c r="A14" s="956"/>
      <c r="B14" s="957"/>
      <c r="C14" s="353"/>
      <c r="D14" s="353"/>
      <c r="E14" s="353"/>
      <c r="F14" s="971" t="s">
        <v>228</v>
      </c>
      <c r="G14" s="972"/>
      <c r="H14" s="973"/>
    </row>
    <row r="15" spans="1:13" ht="18" customHeight="1">
      <c r="A15" s="956"/>
      <c r="B15" s="957"/>
      <c r="C15" s="353"/>
      <c r="D15" s="353"/>
      <c r="E15" s="353"/>
      <c r="F15" s="971" t="s">
        <v>229</v>
      </c>
      <c r="G15" s="972"/>
      <c r="H15" s="973"/>
    </row>
    <row r="16" spans="1:13" ht="18" customHeight="1">
      <c r="A16" s="956"/>
      <c r="B16" s="957"/>
      <c r="C16" s="353"/>
      <c r="D16" s="353"/>
      <c r="E16" s="353"/>
      <c r="F16" s="971" t="s">
        <v>230</v>
      </c>
      <c r="G16" s="972"/>
      <c r="H16" s="973"/>
    </row>
    <row r="17" spans="1:9" ht="18" customHeight="1">
      <c r="A17" s="958"/>
      <c r="B17" s="959"/>
      <c r="C17" s="354"/>
      <c r="D17" s="354"/>
      <c r="E17" s="354"/>
      <c r="F17" s="355" t="s">
        <v>1825</v>
      </c>
      <c r="G17" s="356"/>
      <c r="H17" s="357" t="s">
        <v>80</v>
      </c>
    </row>
    <row r="18" spans="1:9" ht="18" customHeight="1">
      <c r="A18" s="979" t="s">
        <v>1872</v>
      </c>
      <c r="B18" s="980"/>
      <c r="C18" s="358"/>
      <c r="D18" s="358"/>
      <c r="E18" s="358"/>
      <c r="F18" s="968" t="s">
        <v>671</v>
      </c>
      <c r="G18" s="969"/>
      <c r="H18" s="970"/>
    </row>
    <row r="19" spans="1:9" ht="18" customHeight="1">
      <c r="A19" s="956"/>
      <c r="B19" s="957"/>
      <c r="C19" s="353"/>
      <c r="D19" s="353"/>
      <c r="E19" s="353"/>
      <c r="F19" s="971" t="s">
        <v>672</v>
      </c>
      <c r="G19" s="972"/>
      <c r="H19" s="973"/>
    </row>
    <row r="20" spans="1:9" ht="18" customHeight="1">
      <c r="A20" s="956"/>
      <c r="B20" s="957"/>
      <c r="C20" s="353"/>
      <c r="D20" s="353"/>
      <c r="E20" s="353"/>
      <c r="F20" s="971" t="s">
        <v>673</v>
      </c>
      <c r="G20" s="972"/>
      <c r="H20" s="973"/>
    </row>
    <row r="21" spans="1:9" ht="18" customHeight="1">
      <c r="A21" s="956"/>
      <c r="B21" s="957"/>
      <c r="C21" s="353"/>
      <c r="D21" s="353"/>
      <c r="E21" s="353"/>
      <c r="F21" s="971" t="s">
        <v>571</v>
      </c>
      <c r="G21" s="972"/>
      <c r="H21" s="973"/>
    </row>
    <row r="22" spans="1:9" ht="18" customHeight="1">
      <c r="A22" s="956"/>
      <c r="B22" s="957"/>
      <c r="C22" s="354"/>
      <c r="D22" s="354"/>
      <c r="E22" s="354"/>
      <c r="F22" s="355" t="s">
        <v>1825</v>
      </c>
      <c r="G22" s="356"/>
      <c r="H22" s="357" t="s">
        <v>80</v>
      </c>
    </row>
    <row r="23" spans="1:9" ht="18" customHeight="1">
      <c r="A23" s="979" t="s">
        <v>1873</v>
      </c>
      <c r="B23" s="980"/>
      <c r="C23" s="358"/>
      <c r="D23" s="358"/>
      <c r="E23" s="358"/>
      <c r="F23" s="968" t="s">
        <v>1821</v>
      </c>
      <c r="G23" s="969"/>
      <c r="H23" s="970"/>
    </row>
    <row r="24" spans="1:9" ht="18" customHeight="1">
      <c r="A24" s="956"/>
      <c r="B24" s="957"/>
      <c r="C24" s="353"/>
      <c r="D24" s="353"/>
      <c r="E24" s="353"/>
      <c r="F24" s="971" t="s">
        <v>14</v>
      </c>
      <c r="G24" s="972"/>
      <c r="H24" s="973"/>
    </row>
    <row r="25" spans="1:9" ht="18" customHeight="1">
      <c r="A25" s="956"/>
      <c r="B25" s="957"/>
      <c r="C25" s="353"/>
      <c r="D25" s="353"/>
      <c r="E25" s="353"/>
      <c r="F25" s="971" t="s">
        <v>572</v>
      </c>
      <c r="G25" s="972"/>
      <c r="H25" s="973"/>
    </row>
    <row r="26" spans="1:9" ht="18" customHeight="1">
      <c r="A26" s="956"/>
      <c r="B26" s="957"/>
      <c r="C26" s="353"/>
      <c r="D26" s="353"/>
      <c r="E26" s="353"/>
      <c r="F26" s="971" t="s">
        <v>301</v>
      </c>
      <c r="G26" s="972"/>
      <c r="H26" s="973"/>
    </row>
    <row r="27" spans="1:9" ht="18" customHeight="1">
      <c r="A27" s="956"/>
      <c r="B27" s="957"/>
      <c r="C27" s="354"/>
      <c r="D27" s="354"/>
      <c r="E27" s="354"/>
      <c r="F27" s="355" t="s">
        <v>1825</v>
      </c>
      <c r="G27" s="356"/>
      <c r="H27" s="357" t="s">
        <v>80</v>
      </c>
    </row>
    <row r="28" spans="1:9" ht="18" customHeight="1">
      <c r="A28" s="979" t="s">
        <v>1874</v>
      </c>
      <c r="B28" s="980"/>
      <c r="C28" s="358"/>
      <c r="D28" s="358"/>
      <c r="E28" s="358"/>
      <c r="F28" s="968" t="s">
        <v>1822</v>
      </c>
      <c r="G28" s="969"/>
      <c r="H28" s="970"/>
      <c r="I28" s="371"/>
    </row>
    <row r="29" spans="1:9" ht="18" customHeight="1">
      <c r="A29" s="956"/>
      <c r="B29" s="957"/>
      <c r="C29" s="353"/>
      <c r="D29" s="353"/>
      <c r="E29" s="353"/>
      <c r="F29" s="971" t="s">
        <v>1814</v>
      </c>
      <c r="G29" s="972"/>
      <c r="H29" s="973"/>
    </row>
    <row r="30" spans="1:9" ht="18" customHeight="1">
      <c r="A30" s="956"/>
      <c r="B30" s="957"/>
      <c r="C30" s="353"/>
      <c r="D30" s="353"/>
      <c r="E30" s="353"/>
      <c r="F30" s="971" t="s">
        <v>1815</v>
      </c>
      <c r="G30" s="972"/>
      <c r="H30" s="973"/>
    </row>
    <row r="31" spans="1:9" ht="18" customHeight="1">
      <c r="A31" s="956"/>
      <c r="B31" s="957"/>
      <c r="C31" s="353"/>
      <c r="D31" s="353"/>
      <c r="E31" s="353"/>
      <c r="F31" s="971" t="s">
        <v>299</v>
      </c>
      <c r="G31" s="972"/>
      <c r="H31" s="973"/>
    </row>
    <row r="32" spans="1:9" ht="18" customHeight="1">
      <c r="A32" s="958"/>
      <c r="B32" s="959"/>
      <c r="C32" s="359"/>
      <c r="D32" s="359"/>
      <c r="E32" s="359"/>
      <c r="F32" s="360" t="s">
        <v>1825</v>
      </c>
      <c r="G32" s="356"/>
      <c r="H32" s="361" t="s">
        <v>80</v>
      </c>
    </row>
    <row r="33" spans="1:9" ht="18" customHeight="1">
      <c r="A33" s="974" t="s">
        <v>1875</v>
      </c>
      <c r="B33" s="975"/>
      <c r="C33" s="354"/>
      <c r="D33" s="354"/>
      <c r="E33" s="354"/>
      <c r="F33" s="976" t="s">
        <v>663</v>
      </c>
      <c r="G33" s="977"/>
      <c r="H33" s="978"/>
    </row>
    <row r="34" spans="1:9" ht="18" customHeight="1">
      <c r="A34" s="974"/>
      <c r="B34" s="975"/>
      <c r="C34" s="353"/>
      <c r="D34" s="353"/>
      <c r="E34" s="353"/>
      <c r="F34" s="971" t="s">
        <v>664</v>
      </c>
      <c r="G34" s="972"/>
      <c r="H34" s="973"/>
    </row>
    <row r="35" spans="1:9" ht="18" customHeight="1">
      <c r="A35" s="974"/>
      <c r="B35" s="975"/>
      <c r="C35" s="359"/>
      <c r="D35" s="359"/>
      <c r="E35" s="359"/>
      <c r="F35" s="355" t="s">
        <v>1825</v>
      </c>
      <c r="G35" s="356"/>
      <c r="H35" s="357" t="s">
        <v>80</v>
      </c>
    </row>
    <row r="36" spans="1:9" ht="18" customHeight="1">
      <c r="A36" s="974" t="s">
        <v>1876</v>
      </c>
      <c r="B36" s="975"/>
      <c r="C36" s="358"/>
      <c r="D36" s="358"/>
      <c r="E36" s="358"/>
      <c r="F36" s="968" t="s">
        <v>1829</v>
      </c>
      <c r="G36" s="969"/>
      <c r="H36" s="970"/>
      <c r="I36" s="371"/>
    </row>
    <row r="37" spans="1:9" ht="18" customHeight="1">
      <c r="A37" s="974"/>
      <c r="B37" s="975"/>
      <c r="C37" s="362"/>
      <c r="D37" s="362"/>
      <c r="E37" s="362"/>
      <c r="F37" s="372" t="s">
        <v>1825</v>
      </c>
      <c r="G37" s="373"/>
      <c r="H37" s="357" t="s">
        <v>80</v>
      </c>
    </row>
    <row r="38" spans="1:9" ht="18" customHeight="1">
      <c r="A38" s="974" t="s">
        <v>1877</v>
      </c>
      <c r="B38" s="975"/>
      <c r="C38" s="358"/>
      <c r="D38" s="358"/>
      <c r="E38" s="358"/>
      <c r="F38" s="968" t="s">
        <v>665</v>
      </c>
      <c r="G38" s="969"/>
      <c r="H38" s="970"/>
    </row>
    <row r="39" spans="1:9" ht="18" customHeight="1">
      <c r="A39" s="974"/>
      <c r="B39" s="975"/>
      <c r="C39" s="362"/>
      <c r="D39" s="362"/>
      <c r="E39" s="362"/>
      <c r="F39" s="355" t="s">
        <v>1825</v>
      </c>
      <c r="G39" s="356"/>
      <c r="H39" s="357" t="s">
        <v>80</v>
      </c>
    </row>
    <row r="40" spans="1:9" ht="18" customHeight="1">
      <c r="A40" s="974" t="s">
        <v>1878</v>
      </c>
      <c r="B40" s="975"/>
      <c r="C40" s="358"/>
      <c r="D40" s="358"/>
      <c r="E40" s="358"/>
      <c r="F40" s="968" t="s">
        <v>666</v>
      </c>
      <c r="G40" s="969"/>
      <c r="H40" s="970"/>
    </row>
    <row r="41" spans="1:9" ht="18" customHeight="1">
      <c r="A41" s="974"/>
      <c r="B41" s="975"/>
      <c r="C41" s="353"/>
      <c r="D41" s="353"/>
      <c r="E41" s="353"/>
      <c r="F41" s="971" t="s">
        <v>667</v>
      </c>
      <c r="G41" s="972"/>
      <c r="H41" s="973"/>
    </row>
    <row r="42" spans="1:9" ht="18" customHeight="1">
      <c r="A42" s="974"/>
      <c r="B42" s="975"/>
      <c r="C42" s="359"/>
      <c r="D42" s="359"/>
      <c r="E42" s="359"/>
      <c r="F42" s="355" t="s">
        <v>1825</v>
      </c>
      <c r="G42" s="356"/>
      <c r="H42" s="357" t="s">
        <v>80</v>
      </c>
    </row>
    <row r="43" spans="1:9" ht="18" customHeight="1">
      <c r="A43" s="974" t="s">
        <v>1879</v>
      </c>
      <c r="B43" s="975"/>
      <c r="C43" s="354"/>
      <c r="D43" s="354"/>
      <c r="E43" s="354"/>
      <c r="F43" s="968" t="s">
        <v>668</v>
      </c>
      <c r="G43" s="969"/>
      <c r="H43" s="970"/>
    </row>
    <row r="44" spans="1:9" ht="18" customHeight="1">
      <c r="A44" s="974"/>
      <c r="B44" s="975"/>
      <c r="C44" s="362"/>
      <c r="D44" s="362"/>
      <c r="E44" s="362"/>
      <c r="F44" s="355" t="s">
        <v>1825</v>
      </c>
      <c r="G44" s="356"/>
      <c r="H44" s="357" t="s">
        <v>80</v>
      </c>
    </row>
    <row r="45" spans="1:9" ht="18" customHeight="1">
      <c r="A45" s="981" t="s">
        <v>1880</v>
      </c>
      <c r="B45" s="982"/>
      <c r="C45" s="358"/>
      <c r="D45" s="358"/>
      <c r="E45" s="358"/>
      <c r="F45" s="968" t="s">
        <v>1826</v>
      </c>
      <c r="G45" s="969"/>
      <c r="H45" s="970"/>
    </row>
    <row r="46" spans="1:9" ht="18" customHeight="1">
      <c r="A46" s="981"/>
      <c r="B46" s="982"/>
      <c r="C46" s="353"/>
      <c r="D46" s="353"/>
      <c r="E46" s="353"/>
      <c r="F46" s="971" t="s">
        <v>1816</v>
      </c>
      <c r="G46" s="972"/>
      <c r="H46" s="973"/>
    </row>
    <row r="47" spans="1:9" ht="18" customHeight="1">
      <c r="A47" s="981"/>
      <c r="B47" s="982"/>
      <c r="C47" s="359"/>
      <c r="D47" s="359"/>
      <c r="E47" s="359"/>
      <c r="F47" s="355" t="s">
        <v>1825</v>
      </c>
      <c r="G47" s="356"/>
      <c r="H47" s="357" t="s">
        <v>80</v>
      </c>
    </row>
    <row r="48" spans="1:9" ht="18" customHeight="1">
      <c r="A48" s="974" t="s">
        <v>1881</v>
      </c>
      <c r="B48" s="975"/>
      <c r="C48" s="354"/>
      <c r="D48" s="354"/>
      <c r="E48" s="354"/>
      <c r="F48" s="968" t="s">
        <v>1827</v>
      </c>
      <c r="G48" s="969"/>
      <c r="H48" s="970"/>
    </row>
    <row r="49" spans="1:8" ht="18" customHeight="1">
      <c r="A49" s="974"/>
      <c r="B49" s="975"/>
      <c r="C49" s="362"/>
      <c r="D49" s="362"/>
      <c r="E49" s="362"/>
      <c r="F49" s="355" t="s">
        <v>1825</v>
      </c>
      <c r="G49" s="356"/>
      <c r="H49" s="357" t="s">
        <v>80</v>
      </c>
    </row>
    <row r="50" spans="1:8" ht="18" customHeight="1">
      <c r="A50" s="974" t="s">
        <v>1882</v>
      </c>
      <c r="B50" s="975"/>
      <c r="C50" s="358"/>
      <c r="D50" s="358"/>
      <c r="E50" s="358"/>
      <c r="F50" s="968" t="s">
        <v>669</v>
      </c>
      <c r="G50" s="969"/>
      <c r="H50" s="970"/>
    </row>
    <row r="51" spans="1:8" ht="18" customHeight="1">
      <c r="A51" s="974"/>
      <c r="B51" s="975"/>
      <c r="C51" s="353"/>
      <c r="D51" s="353"/>
      <c r="E51" s="353"/>
      <c r="F51" s="971" t="s">
        <v>670</v>
      </c>
      <c r="G51" s="972"/>
      <c r="H51" s="973"/>
    </row>
    <row r="52" spans="1:8" ht="18" customHeight="1">
      <c r="A52" s="974"/>
      <c r="B52" s="975"/>
      <c r="C52" s="354"/>
      <c r="D52" s="354"/>
      <c r="E52" s="354"/>
      <c r="F52" s="355" t="s">
        <v>1825</v>
      </c>
      <c r="G52" s="356"/>
      <c r="H52" s="357" t="s">
        <v>80</v>
      </c>
    </row>
    <row r="53" spans="1:8" ht="18" customHeight="1">
      <c r="A53" s="999" t="s">
        <v>1883</v>
      </c>
      <c r="B53" s="1000"/>
      <c r="C53" s="358"/>
      <c r="D53" s="358"/>
      <c r="E53" s="358"/>
      <c r="F53" s="968" t="s">
        <v>15</v>
      </c>
      <c r="G53" s="969"/>
      <c r="H53" s="970"/>
    </row>
    <row r="54" spans="1:8" ht="18" customHeight="1">
      <c r="A54" s="1001"/>
      <c r="B54" s="1002"/>
      <c r="C54" s="353"/>
      <c r="D54" s="353"/>
      <c r="E54" s="353"/>
      <c r="F54" s="971" t="s">
        <v>16</v>
      </c>
      <c r="G54" s="972"/>
      <c r="H54" s="973"/>
    </row>
    <row r="55" spans="1:8" ht="18" customHeight="1">
      <c r="A55" s="1001"/>
      <c r="B55" s="1002"/>
      <c r="C55" s="353"/>
      <c r="D55" s="353"/>
      <c r="E55" s="353"/>
      <c r="F55" s="971" t="s">
        <v>17</v>
      </c>
      <c r="G55" s="972"/>
      <c r="H55" s="973"/>
    </row>
    <row r="56" spans="1:8" ht="18" customHeight="1">
      <c r="A56" s="1001"/>
      <c r="B56" s="1002"/>
      <c r="C56" s="353"/>
      <c r="D56" s="353"/>
      <c r="E56" s="353"/>
      <c r="F56" s="971" t="s">
        <v>18</v>
      </c>
      <c r="G56" s="972"/>
      <c r="H56" s="973"/>
    </row>
    <row r="57" spans="1:8" ht="18" customHeight="1" thickBot="1">
      <c r="A57" s="1003"/>
      <c r="B57" s="1004"/>
      <c r="C57" s="363"/>
      <c r="D57" s="363"/>
      <c r="E57" s="363"/>
      <c r="F57" s="364" t="s">
        <v>1825</v>
      </c>
      <c r="G57" s="365"/>
      <c r="H57" s="366" t="s">
        <v>80</v>
      </c>
    </row>
    <row r="58" spans="1:8" ht="26.15" customHeight="1" thickBot="1">
      <c r="A58" s="371"/>
      <c r="B58" s="371"/>
      <c r="C58" s="371"/>
      <c r="D58" s="371"/>
      <c r="E58" s="371"/>
      <c r="F58" s="983" t="s">
        <v>1828</v>
      </c>
      <c r="G58" s="983"/>
      <c r="H58" s="983"/>
    </row>
    <row r="59" spans="1:8" ht="12.65" customHeight="1">
      <c r="A59" s="984" t="s">
        <v>1884</v>
      </c>
      <c r="B59" s="985"/>
      <c r="C59" s="990"/>
      <c r="D59" s="991"/>
      <c r="E59" s="991"/>
      <c r="F59" s="991"/>
      <c r="G59" s="991"/>
      <c r="H59" s="992"/>
    </row>
    <row r="60" spans="1:8" ht="12.65" customHeight="1">
      <c r="A60" s="986"/>
      <c r="B60" s="987"/>
      <c r="C60" s="993"/>
      <c r="D60" s="994"/>
      <c r="E60" s="994"/>
      <c r="F60" s="994"/>
      <c r="G60" s="994"/>
      <c r="H60" s="995"/>
    </row>
    <row r="61" spans="1:8" ht="12.65" customHeight="1">
      <c r="A61" s="986"/>
      <c r="B61" s="987"/>
      <c r="C61" s="993"/>
      <c r="D61" s="994"/>
      <c r="E61" s="994"/>
      <c r="F61" s="994"/>
      <c r="G61" s="994"/>
      <c r="H61" s="995"/>
    </row>
    <row r="62" spans="1:8" ht="12.65" customHeight="1">
      <c r="A62" s="986"/>
      <c r="B62" s="987"/>
      <c r="C62" s="993"/>
      <c r="D62" s="994"/>
      <c r="E62" s="994"/>
      <c r="F62" s="994"/>
      <c r="G62" s="994"/>
      <c r="H62" s="995"/>
    </row>
    <row r="63" spans="1:8" ht="12.65" customHeight="1">
      <c r="A63" s="986"/>
      <c r="B63" s="987"/>
      <c r="C63" s="993"/>
      <c r="D63" s="994"/>
      <c r="E63" s="994"/>
      <c r="F63" s="994"/>
      <c r="G63" s="994"/>
      <c r="H63" s="995"/>
    </row>
    <row r="64" spans="1:8" ht="12.65" customHeight="1">
      <c r="A64" s="986"/>
      <c r="B64" s="987"/>
      <c r="C64" s="993"/>
      <c r="D64" s="994"/>
      <c r="E64" s="994"/>
      <c r="F64" s="994"/>
      <c r="G64" s="994"/>
      <c r="H64" s="995"/>
    </row>
    <row r="65" spans="1:8" ht="12.65" customHeight="1" thickBot="1">
      <c r="A65" s="988"/>
      <c r="B65" s="989"/>
      <c r="C65" s="996"/>
      <c r="D65" s="997"/>
      <c r="E65" s="997"/>
      <c r="F65" s="997"/>
      <c r="G65" s="997"/>
      <c r="H65" s="998"/>
    </row>
    <row r="66" spans="1:8">
      <c r="B66" s="466" t="str">
        <f t="array" ref="B66">IF(AND(C5:C57=""),"計画項目を入力してください","")</f>
        <v>計画項目を入力してください</v>
      </c>
    </row>
    <row r="67" spans="1:8">
      <c r="B67" s="467" t="str">
        <f t="array" ref="B67">IF(AND(D5:D57=""),"実績項目を入力してください","")</f>
        <v>実績項目を入力してください</v>
      </c>
    </row>
    <row r="68" spans="1:8">
      <c r="B68" s="467"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2025-01-28T04:49:11Z</cp:lastPrinted>
  <dcterms:created xsi:type="dcterms:W3CDTF">2005-04-06T04:47:46Z</dcterms:created>
  <dcterms:modified xsi:type="dcterms:W3CDTF">2025-04-04T05:31:04Z</dcterms:modified>
</cp:coreProperties>
</file>